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okumenty\Data_sdc\Soutěže\2023\65423079_Chemické hubení nežádoucí vegetace v obvodu OŘ Plzeň 2024 - 2025\"/>
    </mc:Choice>
  </mc:AlternateContent>
  <bookViews>
    <workbookView xWindow="0" yWindow="0" windowWidth="28800" windowHeight="11835"/>
  </bookViews>
  <sheets>
    <sheet name="Rekapitulace stavby" sheetId="1" r:id="rId1"/>
    <sheet name="SO 02 - Soupis položek ST..." sheetId="2" r:id="rId2"/>
  </sheets>
  <definedNames>
    <definedName name="_xlnm._FilterDatabase" localSheetId="1" hidden="1">'SO 02 - Soupis položek ST...'!$C$78:$K$109</definedName>
    <definedName name="_xlnm.Print_Titles" localSheetId="0">'Rekapitulace stavby'!$52:$52</definedName>
    <definedName name="_xlnm.Print_Titles" localSheetId="1">'SO 02 - Soupis položek ST...'!$78:$78</definedName>
    <definedName name="_xlnm.Print_Area" localSheetId="0">'Rekapitulace stavby'!$D$4:$AO$36,'Rekapitulace stavby'!$C$42:$AQ$56</definedName>
    <definedName name="_xlnm.Print_Area" localSheetId="1">'SO 02 - Soupis položek ST...'!$C$66:$J$109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 s="1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90" i="2"/>
  <c r="BH90" i="2"/>
  <c r="F36" i="2" s="1"/>
  <c r="BG90" i="2"/>
  <c r="BF90" i="2"/>
  <c r="T90" i="2"/>
  <c r="R90" i="2"/>
  <c r="P90" i="2"/>
  <c r="BI88" i="2"/>
  <c r="BH88" i="2"/>
  <c r="BG88" i="2"/>
  <c r="BF88" i="2"/>
  <c r="T88" i="2"/>
  <c r="R88" i="2"/>
  <c r="P88" i="2"/>
  <c r="BI86" i="2"/>
  <c r="BH86" i="2"/>
  <c r="BG86" i="2"/>
  <c r="BF86" i="2"/>
  <c r="T86" i="2"/>
  <c r="R86" i="2"/>
  <c r="P86" i="2"/>
  <c r="BI84" i="2"/>
  <c r="BH84" i="2"/>
  <c r="BG84" i="2"/>
  <c r="BF84" i="2"/>
  <c r="J34" i="2" s="1"/>
  <c r="T84" i="2"/>
  <c r="R84" i="2"/>
  <c r="P84" i="2"/>
  <c r="BI82" i="2"/>
  <c r="BH82" i="2"/>
  <c r="BG82" i="2"/>
  <c r="BF82" i="2"/>
  <c r="T82" i="2"/>
  <c r="R82" i="2"/>
  <c r="P82" i="2"/>
  <c r="BI80" i="2"/>
  <c r="BH80" i="2"/>
  <c r="BG80" i="2"/>
  <c r="BF80" i="2"/>
  <c r="T80" i="2"/>
  <c r="R80" i="2"/>
  <c r="P80" i="2"/>
  <c r="J76" i="2"/>
  <c r="F75" i="2"/>
  <c r="F73" i="2"/>
  <c r="E71" i="2"/>
  <c r="J55" i="2"/>
  <c r="F54" i="2"/>
  <c r="F52" i="2"/>
  <c r="E50" i="2"/>
  <c r="J21" i="2"/>
  <c r="E21" i="2"/>
  <c r="J75" i="2" s="1"/>
  <c r="J20" i="2"/>
  <c r="J18" i="2"/>
  <c r="E18" i="2"/>
  <c r="F76" i="2"/>
  <c r="J17" i="2"/>
  <c r="J12" i="2"/>
  <c r="J73" i="2"/>
  <c r="E7" i="2"/>
  <c r="E48" i="2"/>
  <c r="L50" i="1"/>
  <c r="AM50" i="1"/>
  <c r="AM49" i="1"/>
  <c r="L49" i="1"/>
  <c r="AM47" i="1"/>
  <c r="L47" i="1"/>
  <c r="L45" i="1"/>
  <c r="L44" i="1"/>
  <c r="BK106" i="2"/>
  <c r="J88" i="2"/>
  <c r="BK96" i="2"/>
  <c r="BK82" i="2"/>
  <c r="AS54" i="1"/>
  <c r="J94" i="2"/>
  <c r="J104" i="2"/>
  <c r="BK98" i="2"/>
  <c r="J92" i="2"/>
  <c r="J90" i="2"/>
  <c r="BK80" i="2"/>
  <c r="J98" i="2"/>
  <c r="J86" i="2"/>
  <c r="BK102" i="2"/>
  <c r="J84" i="2"/>
  <c r="J102" i="2"/>
  <c r="BK84" i="2"/>
  <c r="J108" i="2"/>
  <c r="BK86" i="2"/>
  <c r="BK108" i="2"/>
  <c r="BK92" i="2"/>
  <c r="J106" i="2"/>
  <c r="J96" i="2"/>
  <c r="BK88" i="2"/>
  <c r="J82" i="2"/>
  <c r="BK104" i="2"/>
  <c r="BK94" i="2"/>
  <c r="BK90" i="2"/>
  <c r="J80" i="2"/>
  <c r="F34" i="2" l="1"/>
  <c r="BA55" i="1" s="1"/>
  <c r="BA54" i="1" s="1"/>
  <c r="W30" i="1" s="1"/>
  <c r="BK79" i="2"/>
  <c r="J79" i="2"/>
  <c r="P79" i="2"/>
  <c r="AU55" i="1"/>
  <c r="AU54" i="1" s="1"/>
  <c r="T79" i="2"/>
  <c r="R79" i="2"/>
  <c r="BE80" i="2"/>
  <c r="F55" i="2"/>
  <c r="E69" i="2"/>
  <c r="BE82" i="2"/>
  <c r="BE86" i="2"/>
  <c r="BE88" i="2"/>
  <c r="BE90" i="2"/>
  <c r="BE92" i="2"/>
  <c r="BE94" i="2"/>
  <c r="BE102" i="2"/>
  <c r="BE106" i="2"/>
  <c r="BE108" i="2"/>
  <c r="J52" i="2"/>
  <c r="J54" i="2"/>
  <c r="BE84" i="2"/>
  <c r="BE96" i="2"/>
  <c r="BE98" i="2"/>
  <c r="BE104" i="2"/>
  <c r="AW55" i="1"/>
  <c r="BC55" i="1"/>
  <c r="J30" i="2"/>
  <c r="F37" i="2"/>
  <c r="BD55" i="1" s="1"/>
  <c r="BD54" i="1" s="1"/>
  <c r="W33" i="1" s="1"/>
  <c r="BC54" i="1"/>
  <c r="W32" i="1" s="1"/>
  <c r="F35" i="2"/>
  <c r="BB55" i="1" s="1"/>
  <c r="BB54" i="1" s="1"/>
  <c r="AX54" i="1" s="1"/>
  <c r="AG55" i="1" l="1"/>
  <c r="J59" i="2"/>
  <c r="AG54" i="1"/>
  <c r="AK26" i="1"/>
  <c r="AW54" i="1"/>
  <c r="AK30" i="1" s="1"/>
  <c r="AY54" i="1"/>
  <c r="W31" i="1"/>
  <c r="J33" i="2"/>
  <c r="AV55" i="1" s="1"/>
  <c r="AT55" i="1" s="1"/>
  <c r="AN55" i="1" s="1"/>
  <c r="F33" i="2"/>
  <c r="AZ55" i="1" s="1"/>
  <c r="AZ54" i="1" s="1"/>
  <c r="AV54" i="1" s="1"/>
  <c r="AK29" i="1" s="1"/>
  <c r="AK35" i="1" l="1"/>
  <c r="J39" i="2"/>
  <c r="AT54" i="1"/>
  <c r="AN54" i="1"/>
  <c r="W29" i="1"/>
</calcChain>
</file>

<file path=xl/sharedStrings.xml><?xml version="1.0" encoding="utf-8"?>
<sst xmlns="http://schemas.openxmlformats.org/spreadsheetml/2006/main" count="484" uniqueCount="183">
  <si>
    <t>Export Komplet</t>
  </si>
  <si>
    <t>VZ</t>
  </si>
  <si>
    <t>2.0</t>
  </si>
  <si>
    <t>ZAMOK</t>
  </si>
  <si>
    <t>False</t>
  </si>
  <si>
    <t>{cf72619c-bef8-42b9-b430-313a51306cfa}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</si>
  <si>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</si>
  <si>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</si>
  <si>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</si>
  <si>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</si>
  <si>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</si>
  <si>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</si>
  <si>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</si>
  <si>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</si>
  <si>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65423079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</si>
  <si>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</si>
  <si>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</si>
  <si>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Chemické hubení nežádoucí vegetace v obvodu OŘ Plzeň 2024 - 2025</t>
  </si>
  <si>
    <t>KSO:</t>
  </si>
  <si>
    <t>824</t>
  </si>
  <si>
    <t>CC-CZ:</t>
  </si>
  <si>
    <t>212</t>
  </si>
  <si>
    <t>Místo:</t>
  </si>
  <si>
    <t>ST České Budějovice</t>
  </si>
  <si>
    <t>Datum:</t>
  </si>
  <si>
    <t>10. 10. 2023</t>
  </si>
  <si>
    <t>Zadavatel:</t>
  </si>
  <si>
    <t>IČ:</t>
  </si>
  <si>
    <t>70994234</t>
  </si>
  <si>
    <t>Správa železnic, státní organizace, OŘ Plzeň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</si>
  <si>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</si>
  <si>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</si>
  <si>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</si>
  <si>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</si>
  <si>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</si>
  <si>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</si>
  <si>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</si>
  <si>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</si>
  <si>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</si>
  <si>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Libor Brabenec</t>
  </si>
  <si>
    <t>Poznámka:</t>
  </si>
  <si>
    <t xml:space="preserve"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</si>
  <si>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</si>
  <si>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</si>
  <si>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</si>
  <si>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</si>
  <si>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</si>
  <si>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</si>
  <si>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</si>
  <si>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</si>
  <si>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</si>
  <si>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</si>
  <si>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</si>
  <si>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</si>
  <si>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</si>
  <si>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</si>
  <si>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</si>
  <si>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</si>
  <si>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</si>
  <si>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</si>
  <si>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</si>
  <si>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</si>
  <si>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</si>
  <si>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</si>
  <si>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</si>
  <si>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</si>
  <si>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</si>
  <si>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</si>
  <si>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</si>
  <si>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</si>
  <si>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</si>
  <si>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</si>
  <si>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</si>
  <si>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</si>
  <si>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</si>
  <si>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</si>
  <si>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</si>
  <si>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</si>
  <si>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</si>
  <si>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</si>
  <si>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</si>
  <si>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</si>
  <si>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Soupis položek ST České Budějovice</t>
  </si>
  <si>
    <t>STA</t>
  </si>
  <si>
    <t>1</t>
  </si>
  <si>
    <t>{a3cc61fe-735c-4011-a78f-8f7ca95e371b}</t>
  </si>
  <si>
    <t>2</t>
  </si>
  <si>
    <t>KRYCÍ LIST SOUPISU PRACÍ</t>
  </si>
  <si>
    <t>Objekt:</t>
  </si>
  <si>
    <t>SO 02 - Soupis položek ST České Budějovice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</si>
  <si>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</si>
  <si>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</si>
  <si>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</si>
  <si>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</si>
  <si>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</si>
  <si>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</si>
  <si>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</si>
  <si>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</si>
  <si>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</si>
  <si>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</si>
  <si>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</si>
  <si>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</si>
  <si>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</si>
  <si>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</si>
  <si>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</si>
  <si>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</si>
  <si>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</si>
  <si>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</si>
  <si>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5904055110</t>
  </si>
  <si>
    <t>Hubení travního porostu postřikovačem strojně v profilu koleje šíře záběru 5 m</t>
  </si>
  <si>
    <t>km</t>
  </si>
  <si>
    <t>4</t>
  </si>
  <si>
    <t>ROZPOCET</t>
  </si>
  <si>
    <t>699974416</t>
  </si>
  <si>
    <t>PP</t>
  </si>
  <si>
    <t>Hubení travního porostu postřikovačem strojně v profilu koleje šíře záběru 5 m. Poznámka: 1. V cenách jsou započteny náklady na postřik travního porostu nebo náletové dřevité vegetace, potřebné manipulace a aplikací herbicidu. 2. V cenách nejsou obsaženy náklady na vodu a dodávku herbicidu.</t>
  </si>
  <si>
    <t>5904055120</t>
  </si>
  <si>
    <t>Hubení travního porostu postřikovačem strojně v profilu koleje šíře záběru 6 m</t>
  </si>
  <si>
    <t>-13568725</t>
  </si>
  <si>
    <t>Hubení travního porostu postřikovačem strojně v profilu koleje šíře záběru 6 m. Poznámka: 1. V cenách jsou započteny náklady na postřik travního porostu nebo náletové dřevité vegetace, potřebné manipulace a aplikací herbicidu. 2. V cenách nejsou obsaženy náklady na vodu a dodávku herbicidu.</t>
  </si>
  <si>
    <t>3</t>
  </si>
  <si>
    <t>5904055220</t>
  </si>
  <si>
    <t>Hubení travního porostu postřikovačem strojně mimo profil koleje jednostranně šíře záběru do 4 m</t>
  </si>
  <si>
    <t>-252001326</t>
  </si>
  <si>
    <t>Hubení travního porostu postřikovačem strojně mimo profil koleje jednostranně šíře záběru do 4 m. Poznámka: 1. V cenách jsou započteny náklady na postřik travního porostu nebo náletové dřevité vegetace, potřebné manipulace a aplikací herbicidu. 2. V cenách nejsou obsaženy náklady na vodu a dodávku herbicidu.</t>
  </si>
  <si>
    <t>5904055230</t>
  </si>
  <si>
    <t>Hubení travního porostu postřikovačem strojně mimo profil koleje jednostranně šíře záběru do 6 m</t>
  </si>
  <si>
    <t>186948302</t>
  </si>
  <si>
    <t>Hubení travního porostu postřikovačem strojně mimo profil koleje jednostranně šíře záběru do 6 m. Poznámka: 1. V cenách jsou započteny náklady na postřik travního porostu nebo náletové dřevité vegetace, potřebné manipulace a aplikací herbicidu. 2. V cenách nejsou obsaženy náklady na vodu a dodávku herbicidu.</t>
  </si>
  <si>
    <t>5</t>
  </si>
  <si>
    <t>5904055310</t>
  </si>
  <si>
    <t>Hubení travního porostu postřikovačem strojně s použitím selektivního postřiku v profilu koleje šíře záběru 5 m</t>
  </si>
  <si>
    <t>1421197823</t>
  </si>
  <si>
    <t>Hubení travního porostu postřikovačem strojně s použitím selektivního postřiku v profilu koleje šíře záběru 5 m. Poznámka: 1. V cenách jsou započteny náklady na postřik travního porostu nebo náletové dřevité vegetace, potřebné manipulace a aplikací herbicidu. 2. V cenách nejsou obsaženy náklady na vodu a dodávku herbicidu.</t>
  </si>
  <si>
    <t>6</t>
  </si>
  <si>
    <t>5904055320</t>
  </si>
  <si>
    <t>Hubení travního porostu postřikovačem strojně s použitím selektivního postřiku v profilu koleje šíře záběru 6 m</t>
  </si>
  <si>
    <t>-824413947</t>
  </si>
  <si>
    <t>Hubení travního porostu postřikovačem strojně s použitím selektivního postřiku v profilu koleje šíře záběru 6 m. Poznámka: 1. V cenách jsou započteny náklady na postřik travního porostu nebo náletové dřevité vegetace, potřebné manipulace a aplikací herbicidu. 2. V cenách nejsou obsaženy náklady na vodu a dodávku herbicidu.</t>
  </si>
  <si>
    <t>7</t>
  </si>
  <si>
    <t>9903200100</t>
  </si>
  <si>
    <t>Přeprava mechanizace na místo prováděných prací o hmotnosti přes 12 t přes 50 do 100 km</t>
  </si>
  <si>
    <t>kus</t>
  </si>
  <si>
    <t>-80153451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</si>
  <si>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</si>
  <si>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8</t>
  </si>
  <si>
    <t>9903200200</t>
  </si>
  <si>
    <t>Přeprava mechanizace na místo prováděných prací o hmotnosti přes 12 t do 200 km</t>
  </si>
  <si>
    <t>1652997255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</si>
  <si>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</si>
  <si>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</t>
  </si>
  <si>
    <t>9901000700</t>
  </si>
  <si>
    <t>Doprava obousměrná mechanizací o nosnosti do 3,5 t elektrosoučástek, montážního materiálu, kameniva, písku, dlažebních kostek, suti, atd. do 100 km</t>
  </si>
  <si>
    <t>976605645</t>
  </si>
  <si>
    <t>Doprava obousměrná mechanizací o nosnosti do 3,5 t elektrosoučástek, montážního materiálu, kameniva, písku, dlažebních kostek, suti, atd.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</si>
  <si>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10</t>
  </si>
  <si>
    <t>021211001_R01</t>
  </si>
  <si>
    <t>Průzkumné práce - odborný monitoring aktivních látek a jejich metabolitů.</t>
  </si>
  <si>
    <t>soubor</t>
  </si>
  <si>
    <t>-1893957991</t>
  </si>
  <si>
    <t>Průzkumné práce - odborný monitoring aktivních látek a jejich metabolitů. Doplňující laboratorní rozbor kontaminace zeminy a vodních zdrojů - V ceně jsou započteny náklady na doplňující rozbor pro objasnění kontaminace zeminy a vodních zdrojů akreditovanou laboratoří včetně vyhodnocení a předání zprávy o výsledku.</t>
  </si>
  <si>
    <t>P</t>
  </si>
  <si>
    <t xml:space="preserve">Poznámka k položce:_x000D_
Monitoring pro Správu národního parku Šumava. Týká se částí tratí procházejících NP Šumava CHKO Šumava._x000D_
</t>
  </si>
  <si>
    <t>VV</t>
  </si>
  <si>
    <t>(1+1)*2 " každý rok 1+1 sada odběrů (1 sada vždy obsahuje 6 + 6 odběrů vzorků z půdy + vod) vč. ročního el. hlášení</t>
  </si>
  <si>
    <t>11</t>
  </si>
  <si>
    <t>M</t>
  </si>
  <si>
    <t>5954101010</t>
  </si>
  <si>
    <t>Herbicidy Dicopur M 750</t>
  </si>
  <si>
    <t>litr</t>
  </si>
  <si>
    <t>-1367582084</t>
  </si>
  <si>
    <t>12</t>
  </si>
  <si>
    <t>5954101035</t>
  </si>
  <si>
    <t>Herbicidy Roundup Klasik Pro</t>
  </si>
  <si>
    <t>-932694926</t>
  </si>
  <si>
    <t>13</t>
  </si>
  <si>
    <t>5954101005</t>
  </si>
  <si>
    <t>Herbicidy Clinic</t>
  </si>
  <si>
    <t>-1585031939</t>
  </si>
  <si>
    <t>14</t>
  </si>
  <si>
    <t>5954101040</t>
  </si>
  <si>
    <t>Herbicidy Roundup Flex</t>
  </si>
  <si>
    <t>-793350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</si>
</sst>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8" xfId="0" applyFont="1" applyFill="1" applyBorder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8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0" fillId="0" borderId="0" xfId="0" applyFont="1" applyAlignment="1" applyProtection="1">
      <alignment vertical="center" wrapText="1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2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>
      <selection activeCell="E14" sqref="E14:AJ14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s="1" customFormat="1" ht="36.950000000000003" customHeight="1">
      <c r="AR2" s="222"/>
      <c r="AS2" s="222"/>
      <c r="AT2" s="222"/>
      <c r="AU2" s="222"/>
      <c r="AV2" s="222"/>
      <c r="AW2" s="222"/>
      <c r="AX2" s="222"/>
      <c r="AY2" s="222"/>
      <c r="AZ2" s="222"/>
      <c r="BA2" s="222"/>
      <c r="BB2" s="222"/>
      <c r="BC2" s="222"/>
      <c r="BD2" s="222"/>
      <c r="BE2" s="222"/>
      <c r="BS2" s="12" t="s">
        <v>6</v>
      </c>
      <c r="BT2" s="12" t="s">
        <v>7</v>
      </c>
    </row>
    <row r="3" spans="1:74" s="1" customFormat="1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s="1" customFormat="1" ht="24.95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spans="1:74" s="1" customFormat="1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186" t="s">
        <v>14</v>
      </c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7"/>
      <c r="AQ5" s="17"/>
      <c r="AR5" s="15"/>
      <c r="BE5" s="183" t="s">
        <v>15</v>
      </c>
      <c r="BS5" s="12" t="s">
        <v>6</v>
      </c>
    </row>
    <row r="6" spans="1:74" s="1" customFormat="1" ht="36.950000000000003" customHeight="1">
      <c r="B6" s="16"/>
      <c r="C6" s="17"/>
      <c r="D6" s="23" t="s">
        <v>16</v>
      </c>
      <c r="E6" s="17"/>
      <c r="F6" s="17"/>
      <c r="G6" s="17"/>
      <c r="H6" s="17"/>
      <c r="I6" s="17"/>
      <c r="J6" s="17"/>
      <c r="K6" s="188" t="s">
        <v>17</v>
      </c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P6" s="17"/>
      <c r="AQ6" s="17"/>
      <c r="AR6" s="15"/>
      <c r="BE6" s="184"/>
      <c r="BS6" s="12" t="s">
        <v>6</v>
      </c>
    </row>
    <row r="7" spans="1:74" s="1" customFormat="1" ht="12" customHeight="1">
      <c r="B7" s="16"/>
      <c r="C7" s="17"/>
      <c r="D7" s="24" t="s">
        <v>18</v>
      </c>
      <c r="E7" s="17"/>
      <c r="F7" s="17"/>
      <c r="G7" s="17"/>
      <c r="H7" s="17"/>
      <c r="I7" s="17"/>
      <c r="J7" s="17"/>
      <c r="K7" s="22" t="s">
        <v>19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4" t="s">
        <v>20</v>
      </c>
      <c r="AL7" s="17"/>
      <c r="AM7" s="17"/>
      <c r="AN7" s="22" t="s">
        <v>21</v>
      </c>
      <c r="AO7" s="17"/>
      <c r="AP7" s="17"/>
      <c r="AQ7" s="17"/>
      <c r="AR7" s="15"/>
      <c r="BE7" s="184"/>
      <c r="BS7" s="12" t="s">
        <v>6</v>
      </c>
    </row>
    <row r="8" spans="1:74" s="1" customFormat="1" ht="12" customHeight="1">
      <c r="B8" s="16"/>
      <c r="C8" s="17"/>
      <c r="D8" s="24" t="s">
        <v>22</v>
      </c>
      <c r="E8" s="17"/>
      <c r="F8" s="17"/>
      <c r="G8" s="17"/>
      <c r="H8" s="17"/>
      <c r="I8" s="17"/>
      <c r="J8" s="17"/>
      <c r="K8" s="22" t="s">
        <v>23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4" t="s">
        <v>24</v>
      </c>
      <c r="AL8" s="17"/>
      <c r="AM8" s="17"/>
      <c r="AN8" s="25" t="s">
        <v>25</v>
      </c>
      <c r="AO8" s="17"/>
      <c r="AP8" s="17"/>
      <c r="AQ8" s="17"/>
      <c r="AR8" s="15"/>
      <c r="BE8" s="184"/>
      <c r="BS8" s="12" t="s">
        <v>6</v>
      </c>
    </row>
    <row r="9" spans="1:74" s="1" customFormat="1" ht="14.45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184"/>
      <c r="BS9" s="12" t="s">
        <v>6</v>
      </c>
    </row>
    <row r="10" spans="1:74" s="1" customFormat="1" ht="12" customHeight="1">
      <c r="B10" s="16"/>
      <c r="C10" s="17"/>
      <c r="D10" s="24" t="s">
        <v>26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4" t="s">
        <v>27</v>
      </c>
      <c r="AL10" s="17"/>
      <c r="AM10" s="17"/>
      <c r="AN10" s="22" t="s">
        <v>28</v>
      </c>
      <c r="AO10" s="17"/>
      <c r="AP10" s="17"/>
      <c r="AQ10" s="17"/>
      <c r="AR10" s="15"/>
      <c r="BE10" s="184"/>
      <c r="BS10" s="12" t="s">
        <v>6</v>
      </c>
    </row>
    <row r="11" spans="1:74" s="1" customFormat="1" ht="18.399999999999999" customHeight="1">
      <c r="B11" s="16"/>
      <c r="C11" s="17"/>
      <c r="D11" s="17"/>
      <c r="E11" s="22" t="s">
        <v>29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4" t="s">
        <v>30</v>
      </c>
      <c r="AL11" s="17"/>
      <c r="AM11" s="17"/>
      <c r="AN11" s="22" t="s">
        <v>31</v>
      </c>
      <c r="AO11" s="17"/>
      <c r="AP11" s="17"/>
      <c r="AQ11" s="17"/>
      <c r="AR11" s="15"/>
      <c r="BE11" s="184"/>
      <c r="BS11" s="12" t="s">
        <v>6</v>
      </c>
    </row>
    <row r="12" spans="1:74" s="1" customFormat="1" ht="6.95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184"/>
      <c r="BS12" s="12" t="s">
        <v>6</v>
      </c>
    </row>
    <row r="13" spans="1:74" s="1" customFormat="1" ht="12" customHeight="1">
      <c r="B13" s="16"/>
      <c r="C13" s="17"/>
      <c r="D13" s="24" t="s">
        <v>32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4" t="s">
        <v>27</v>
      </c>
      <c r="AL13" s="17"/>
      <c r="AM13" s="17"/>
      <c r="AN13" s="26" t="s">
        <v>33</v>
      </c>
      <c r="AO13" s="17"/>
      <c r="AP13" s="17"/>
      <c r="AQ13" s="17"/>
      <c r="AR13" s="15"/>
      <c r="BE13" s="184"/>
      <c r="BS13" s="12" t="s">
        <v>6</v>
      </c>
    </row>
    <row r="14" spans="1:74">
      <c r="B14" s="16"/>
      <c r="C14" s="17"/>
      <c r="D14" s="17"/>
      <c r="E14" s="189" t="s">
        <v>33</v>
      </c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  <c r="AK14" s="24" t="s">
        <v>30</v>
      </c>
      <c r="AL14" s="17"/>
      <c r="AM14" s="17"/>
      <c r="AN14" s="26" t="s">
        <v>33</v>
      </c>
      <c r="AO14" s="17"/>
      <c r="AP14" s="17"/>
      <c r="AQ14" s="17"/>
      <c r="AR14" s="15"/>
      <c r="BE14" s="184"/>
      <c r="BS14" s="12" t="s">
        <v>6</v>
      </c>
    </row>
    <row r="15" spans="1:74" s="1" customFormat="1" ht="6.95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184"/>
      <c r="BS15" s="12" t="s">
        <v>4</v>
      </c>
    </row>
    <row r="16" spans="1:74" s="1" customFormat="1" ht="12" customHeight="1">
      <c r="B16" s="16"/>
      <c r="C16" s="17"/>
      <c r="D16" s="24" t="s">
        <v>34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4" t="s">
        <v>27</v>
      </c>
      <c r="AL16" s="17"/>
      <c r="AM16" s="17"/>
      <c r="AN16" s="22" t="s">
        <v>35</v>
      </c>
      <c r="AO16" s="17"/>
      <c r="AP16" s="17"/>
      <c r="AQ16" s="17"/>
      <c r="AR16" s="15"/>
      <c r="BE16" s="184"/>
      <c r="BS16" s="12" t="s">
        <v>4</v>
      </c>
    </row>
    <row r="17" spans="1:71" s="1" customFormat="1" ht="18.399999999999999" customHeight="1">
      <c r="B17" s="16"/>
      <c r="C17" s="17"/>
      <c r="D17" s="17"/>
      <c r="E17" s="22" t="s">
        <v>36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4" t="s">
        <v>30</v>
      </c>
      <c r="AL17" s="17"/>
      <c r="AM17" s="17"/>
      <c r="AN17" s="22" t="s">
        <v>35</v>
      </c>
      <c r="AO17" s="17"/>
      <c r="AP17" s="17"/>
      <c r="AQ17" s="17"/>
      <c r="AR17" s="15"/>
      <c r="BE17" s="184"/>
      <c r="BS17" s="12" t="s">
        <v>37</v>
      </c>
    </row>
    <row r="18" spans="1:71" s="1" customFormat="1" ht="6.95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184"/>
      <c r="BS18" s="12" t="s">
        <v>6</v>
      </c>
    </row>
    <row r="19" spans="1:71" s="1" customFormat="1" ht="12" customHeight="1">
      <c r="B19" s="16"/>
      <c r="C19" s="17"/>
      <c r="D19" s="24" t="s">
        <v>38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4" t="s">
        <v>27</v>
      </c>
      <c r="AL19" s="17"/>
      <c r="AM19" s="17"/>
      <c r="AN19" s="22" t="s">
        <v>35</v>
      </c>
      <c r="AO19" s="17"/>
      <c r="AP19" s="17"/>
      <c r="AQ19" s="17"/>
      <c r="AR19" s="15"/>
      <c r="BE19" s="184"/>
      <c r="BS19" s="12" t="s">
        <v>6</v>
      </c>
    </row>
    <row r="20" spans="1:71" s="1" customFormat="1" ht="18.399999999999999" customHeight="1">
      <c r="B20" s="16"/>
      <c r="C20" s="17"/>
      <c r="D20" s="17"/>
      <c r="E20" s="22" t="s">
        <v>39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4" t="s">
        <v>30</v>
      </c>
      <c r="AL20" s="17"/>
      <c r="AM20" s="17"/>
      <c r="AN20" s="22" t="s">
        <v>35</v>
      </c>
      <c r="AO20" s="17"/>
      <c r="AP20" s="17"/>
      <c r="AQ20" s="17"/>
      <c r="AR20" s="15"/>
      <c r="BE20" s="184"/>
      <c r="BS20" s="12" t="s">
        <v>37</v>
      </c>
    </row>
    <row r="21" spans="1:71" s="1" customFormat="1" ht="6.95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184"/>
    </row>
    <row r="22" spans="1:71" s="1" customFormat="1" ht="12" customHeight="1">
      <c r="B22" s="16"/>
      <c r="C22" s="17"/>
      <c r="D22" s="24" t="s">
        <v>40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184"/>
    </row>
    <row r="23" spans="1:71" s="1" customFormat="1" ht="72" customHeight="1">
      <c r="B23" s="16"/>
      <c r="C23" s="17"/>
      <c r="D23" s="17"/>
      <c r="E23" s="191" t="s">
        <v>41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O23" s="17"/>
      <c r="AP23" s="17"/>
      <c r="AQ23" s="17"/>
      <c r="AR23" s="15"/>
      <c r="BE23" s="184"/>
    </row>
    <row r="24" spans="1:71" s="1" customFormat="1" ht="6.95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184"/>
    </row>
    <row r="25" spans="1:71" s="1" customFormat="1" ht="6.95" customHeight="1">
      <c r="B25" s="16"/>
      <c r="C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7"/>
      <c r="AQ25" s="17"/>
      <c r="AR25" s="15"/>
      <c r="BE25" s="184"/>
    </row>
    <row r="26" spans="1:71" s="2" customFormat="1" ht="25.9" customHeight="1">
      <c r="A26" s="29"/>
      <c r="B26" s="30"/>
      <c r="C26" s="31"/>
      <c r="D26" s="32" t="s">
        <v>42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2">
        <f>ROUND(AG54,2)</f>
        <v>0</v>
      </c>
      <c r="AL26" s="193"/>
      <c r="AM26" s="193"/>
      <c r="AN26" s="193"/>
      <c r="AO26" s="193"/>
      <c r="AP26" s="31"/>
      <c r="AQ26" s="31"/>
      <c r="AR26" s="34"/>
      <c r="BE26" s="184"/>
    </row>
    <row r="27" spans="1:71" s="2" customFormat="1" ht="6.95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184"/>
    </row>
    <row r="28" spans="1:71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194" t="s">
        <v>43</v>
      </c>
      <c r="M28" s="194"/>
      <c r="N28" s="194"/>
      <c r="O28" s="194"/>
      <c r="P28" s="194"/>
      <c r="Q28" s="31"/>
      <c r="R28" s="31"/>
      <c r="S28" s="31"/>
      <c r="T28" s="31"/>
      <c r="U28" s="31"/>
      <c r="V28" s="31"/>
      <c r="W28" s="194" t="s">
        <v>44</v>
      </c>
      <c r="X28" s="194"/>
      <c r="Y28" s="194"/>
      <c r="Z28" s="194"/>
      <c r="AA28" s="194"/>
      <c r="AB28" s="194"/>
      <c r="AC28" s="194"/>
      <c r="AD28" s="194"/>
      <c r="AE28" s="194"/>
      <c r="AF28" s="31"/>
      <c r="AG28" s="31"/>
      <c r="AH28" s="31"/>
      <c r="AI28" s="31"/>
      <c r="AJ28" s="31"/>
      <c r="AK28" s="194" t="s">
        <v>45</v>
      </c>
      <c r="AL28" s="194"/>
      <c r="AM28" s="194"/>
      <c r="AN28" s="194"/>
      <c r="AO28" s="194"/>
      <c r="AP28" s="31"/>
      <c r="AQ28" s="31"/>
      <c r="AR28" s="34"/>
      <c r="BE28" s="184"/>
    </row>
    <row r="29" spans="1:71" s="3" customFormat="1" ht="14.45" customHeight="1">
      <c r="B29" s="35"/>
      <c r="C29" s="36"/>
      <c r="D29" s="24" t="s">
        <v>46</v>
      </c>
      <c r="E29" s="36"/>
      <c r="F29" s="24" t="s">
        <v>47</v>
      </c>
      <c r="G29" s="36"/>
      <c r="H29" s="36"/>
      <c r="I29" s="36"/>
      <c r="J29" s="36"/>
      <c r="K29" s="36"/>
      <c r="L29" s="197">
        <v>0.21</v>
      </c>
      <c r="M29" s="196"/>
      <c r="N29" s="196"/>
      <c r="O29" s="196"/>
      <c r="P29" s="196"/>
      <c r="Q29" s="36"/>
      <c r="R29" s="36"/>
      <c r="S29" s="36"/>
      <c r="T29" s="36"/>
      <c r="U29" s="36"/>
      <c r="V29" s="36"/>
      <c r="W29" s="195">
        <f>ROUND(AZ54, 2)</f>
        <v>0</v>
      </c>
      <c r="X29" s="196"/>
      <c r="Y29" s="196"/>
      <c r="Z29" s="196"/>
      <c r="AA29" s="196"/>
      <c r="AB29" s="196"/>
      <c r="AC29" s="196"/>
      <c r="AD29" s="196"/>
      <c r="AE29" s="196"/>
      <c r="AF29" s="36"/>
      <c r="AG29" s="36"/>
      <c r="AH29" s="36"/>
      <c r="AI29" s="36"/>
      <c r="AJ29" s="36"/>
      <c r="AK29" s="195">
        <f>ROUND(AV54, 2)</f>
        <v>0</v>
      </c>
      <c r="AL29" s="196"/>
      <c r="AM29" s="196"/>
      <c r="AN29" s="196"/>
      <c r="AO29" s="196"/>
      <c r="AP29" s="36"/>
      <c r="AQ29" s="36"/>
      <c r="AR29" s="37"/>
      <c r="BE29" s="185"/>
    </row>
    <row r="30" spans="1:71" s="3" customFormat="1" ht="14.45" customHeight="1">
      <c r="B30" s="35"/>
      <c r="C30" s="36"/>
      <c r="D30" s="36"/>
      <c r="E30" s="36"/>
      <c r="F30" s="24" t="s">
        <v>48</v>
      </c>
      <c r="G30" s="36"/>
      <c r="H30" s="36"/>
      <c r="I30" s="36"/>
      <c r="J30" s="36"/>
      <c r="K30" s="36"/>
      <c r="L30" s="197">
        <v>0.15</v>
      </c>
      <c r="M30" s="196"/>
      <c r="N30" s="196"/>
      <c r="O30" s="196"/>
      <c r="P30" s="196"/>
      <c r="Q30" s="36"/>
      <c r="R30" s="36"/>
      <c r="S30" s="36"/>
      <c r="T30" s="36"/>
      <c r="U30" s="36"/>
      <c r="V30" s="36"/>
      <c r="W30" s="195">
        <f>ROUND(BA54, 2)</f>
        <v>0</v>
      </c>
      <c r="X30" s="196"/>
      <c r="Y30" s="196"/>
      <c r="Z30" s="196"/>
      <c r="AA30" s="196"/>
      <c r="AB30" s="196"/>
      <c r="AC30" s="196"/>
      <c r="AD30" s="196"/>
      <c r="AE30" s="196"/>
      <c r="AF30" s="36"/>
      <c r="AG30" s="36"/>
      <c r="AH30" s="36"/>
      <c r="AI30" s="36"/>
      <c r="AJ30" s="36"/>
      <c r="AK30" s="195">
        <f>ROUND(AW54, 2)</f>
        <v>0</v>
      </c>
      <c r="AL30" s="196"/>
      <c r="AM30" s="196"/>
      <c r="AN30" s="196"/>
      <c r="AO30" s="196"/>
      <c r="AP30" s="36"/>
      <c r="AQ30" s="36"/>
      <c r="AR30" s="37"/>
      <c r="BE30" s="185"/>
    </row>
    <row r="31" spans="1:71" s="3" customFormat="1" ht="14.45" hidden="1" customHeight="1">
      <c r="B31" s="35"/>
      <c r="C31" s="36"/>
      <c r="D31" s="36"/>
      <c r="E31" s="36"/>
      <c r="F31" s="24" t="s">
        <v>49</v>
      </c>
      <c r="G31" s="36"/>
      <c r="H31" s="36"/>
      <c r="I31" s="36"/>
      <c r="J31" s="36"/>
      <c r="K31" s="36"/>
      <c r="L31" s="197">
        <v>0.21</v>
      </c>
      <c r="M31" s="196"/>
      <c r="N31" s="196"/>
      <c r="O31" s="196"/>
      <c r="P31" s="196"/>
      <c r="Q31" s="36"/>
      <c r="R31" s="36"/>
      <c r="S31" s="36"/>
      <c r="T31" s="36"/>
      <c r="U31" s="36"/>
      <c r="V31" s="36"/>
      <c r="W31" s="195">
        <f>ROUND(BB54, 2)</f>
        <v>0</v>
      </c>
      <c r="X31" s="196"/>
      <c r="Y31" s="196"/>
      <c r="Z31" s="196"/>
      <c r="AA31" s="196"/>
      <c r="AB31" s="196"/>
      <c r="AC31" s="196"/>
      <c r="AD31" s="196"/>
      <c r="AE31" s="196"/>
      <c r="AF31" s="36"/>
      <c r="AG31" s="36"/>
      <c r="AH31" s="36"/>
      <c r="AI31" s="36"/>
      <c r="AJ31" s="36"/>
      <c r="AK31" s="195">
        <v>0</v>
      </c>
      <c r="AL31" s="196"/>
      <c r="AM31" s="196"/>
      <c r="AN31" s="196"/>
      <c r="AO31" s="196"/>
      <c r="AP31" s="36"/>
      <c r="AQ31" s="36"/>
      <c r="AR31" s="37"/>
      <c r="BE31" s="185"/>
    </row>
    <row r="32" spans="1:71" s="3" customFormat="1" ht="14.45" hidden="1" customHeight="1">
      <c r="B32" s="35"/>
      <c r="C32" s="36"/>
      <c r="D32" s="36"/>
      <c r="E32" s="36"/>
      <c r="F32" s="24" t="s">
        <v>50</v>
      </c>
      <c r="G32" s="36"/>
      <c r="H32" s="36"/>
      <c r="I32" s="36"/>
      <c r="J32" s="36"/>
      <c r="K32" s="36"/>
      <c r="L32" s="197">
        <v>0.15</v>
      </c>
      <c r="M32" s="196"/>
      <c r="N32" s="196"/>
      <c r="O32" s="196"/>
      <c r="P32" s="196"/>
      <c r="Q32" s="36"/>
      <c r="R32" s="36"/>
      <c r="S32" s="36"/>
      <c r="T32" s="36"/>
      <c r="U32" s="36"/>
      <c r="V32" s="36"/>
      <c r="W32" s="195">
        <f>ROUND(BC54, 2)</f>
        <v>0</v>
      </c>
      <c r="X32" s="196"/>
      <c r="Y32" s="196"/>
      <c r="Z32" s="196"/>
      <c r="AA32" s="196"/>
      <c r="AB32" s="196"/>
      <c r="AC32" s="196"/>
      <c r="AD32" s="196"/>
      <c r="AE32" s="196"/>
      <c r="AF32" s="36"/>
      <c r="AG32" s="36"/>
      <c r="AH32" s="36"/>
      <c r="AI32" s="36"/>
      <c r="AJ32" s="36"/>
      <c r="AK32" s="195">
        <v>0</v>
      </c>
      <c r="AL32" s="196"/>
      <c r="AM32" s="196"/>
      <c r="AN32" s="196"/>
      <c r="AO32" s="196"/>
      <c r="AP32" s="36"/>
      <c r="AQ32" s="36"/>
      <c r="AR32" s="37"/>
      <c r="BE32" s="185"/>
    </row>
    <row r="33" spans="1:57" s="3" customFormat="1" ht="14.45" hidden="1" customHeight="1">
      <c r="B33" s="35"/>
      <c r="C33" s="36"/>
      <c r="D33" s="36"/>
      <c r="E33" s="36"/>
      <c r="F33" s="24" t="s">
        <v>51</v>
      </c>
      <c r="G33" s="36"/>
      <c r="H33" s="36"/>
      <c r="I33" s="36"/>
      <c r="J33" s="36"/>
      <c r="K33" s="36"/>
      <c r="L33" s="197">
        <v>0</v>
      </c>
      <c r="M33" s="196"/>
      <c r="N33" s="196"/>
      <c r="O33" s="196"/>
      <c r="P33" s="196"/>
      <c r="Q33" s="36"/>
      <c r="R33" s="36"/>
      <c r="S33" s="36"/>
      <c r="T33" s="36"/>
      <c r="U33" s="36"/>
      <c r="V33" s="36"/>
      <c r="W33" s="195">
        <f>ROUND(BD54, 2)</f>
        <v>0</v>
      </c>
      <c r="X33" s="196"/>
      <c r="Y33" s="196"/>
      <c r="Z33" s="196"/>
      <c r="AA33" s="196"/>
      <c r="AB33" s="196"/>
      <c r="AC33" s="196"/>
      <c r="AD33" s="196"/>
      <c r="AE33" s="196"/>
      <c r="AF33" s="36"/>
      <c r="AG33" s="36"/>
      <c r="AH33" s="36"/>
      <c r="AI33" s="36"/>
      <c r="AJ33" s="36"/>
      <c r="AK33" s="195">
        <v>0</v>
      </c>
      <c r="AL33" s="196"/>
      <c r="AM33" s="196"/>
      <c r="AN33" s="196"/>
      <c r="AO33" s="196"/>
      <c r="AP33" s="36"/>
      <c r="AQ33" s="36"/>
      <c r="AR33" s="37"/>
    </row>
    <row r="34" spans="1:57" s="2" customFormat="1" ht="6.95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  <c r="BE34" s="29"/>
    </row>
    <row r="35" spans="1:57" s="2" customFormat="1" ht="25.9" customHeight="1">
      <c r="A35" s="29"/>
      <c r="B35" s="30"/>
      <c r="C35" s="38"/>
      <c r="D35" s="39" t="s">
        <v>52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53</v>
      </c>
      <c r="U35" s="40"/>
      <c r="V35" s="40"/>
      <c r="W35" s="40"/>
      <c r="X35" s="198" t="s">
        <v>54</v>
      </c>
      <c r="Y35" s="199"/>
      <c r="Z35" s="199"/>
      <c r="AA35" s="199"/>
      <c r="AB35" s="199"/>
      <c r="AC35" s="40"/>
      <c r="AD35" s="40"/>
      <c r="AE35" s="40"/>
      <c r="AF35" s="40"/>
      <c r="AG35" s="40"/>
      <c r="AH35" s="40"/>
      <c r="AI35" s="40"/>
      <c r="AJ35" s="40"/>
      <c r="AK35" s="200">
        <f>SUM(AK26:AK33)</f>
        <v>0</v>
      </c>
      <c r="AL35" s="199"/>
      <c r="AM35" s="199"/>
      <c r="AN35" s="199"/>
      <c r="AO35" s="201"/>
      <c r="AP35" s="38"/>
      <c r="AQ35" s="38"/>
      <c r="AR35" s="34"/>
      <c r="BE35" s="29"/>
    </row>
    <row r="36" spans="1:57" s="2" customFormat="1" ht="6.95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  <c r="BE36" s="29"/>
    </row>
    <row r="37" spans="1:57" s="2" customFormat="1" ht="6.95" customHeight="1">
      <c r="A37" s="29"/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4"/>
      <c r="BE37" s="29"/>
    </row>
    <row r="41" spans="1:57" s="2" customFormat="1" ht="6.95" customHeight="1">
      <c r="A41" s="29"/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4"/>
      <c r="BE41" s="29"/>
    </row>
    <row r="42" spans="1:57" s="2" customFormat="1" ht="24.95" customHeight="1">
      <c r="A42" s="29"/>
      <c r="B42" s="30"/>
      <c r="C42" s="18" t="s">
        <v>55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4"/>
      <c r="BE42" s="29"/>
    </row>
    <row r="43" spans="1:57" s="2" customFormat="1" ht="6.95" customHeight="1">
      <c r="A43" s="29"/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4"/>
      <c r="BE43" s="29"/>
    </row>
    <row r="44" spans="1:57" s="4" customFormat="1" ht="12" customHeight="1">
      <c r="B44" s="46"/>
      <c r="C44" s="24" t="s">
        <v>13</v>
      </c>
      <c r="D44" s="47"/>
      <c r="E44" s="47"/>
      <c r="F44" s="47"/>
      <c r="G44" s="47"/>
      <c r="H44" s="47"/>
      <c r="I44" s="47"/>
      <c r="J44" s="47"/>
      <c r="K44" s="47"/>
      <c r="L44" s="47" t="str">
        <f>K5</f>
        <v>65423079</v>
      </c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8"/>
    </row>
    <row r="45" spans="1:57" s="5" customFormat="1" ht="36.950000000000003" customHeight="1">
      <c r="B45" s="49"/>
      <c r="C45" s="50" t="s">
        <v>16</v>
      </c>
      <c r="D45" s="51"/>
      <c r="E45" s="51"/>
      <c r="F45" s="51"/>
      <c r="G45" s="51"/>
      <c r="H45" s="51"/>
      <c r="I45" s="51"/>
      <c r="J45" s="51"/>
      <c r="K45" s="51"/>
      <c r="L45" s="202" t="str">
        <f>K6</f>
        <v>Chemické hubení nežádoucí vegetace v obvodu OŘ Plzeň 2024 - 2025</v>
      </c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3"/>
      <c r="Y45" s="203"/>
      <c r="Z45" s="203"/>
      <c r="AA45" s="203"/>
      <c r="AB45" s="203"/>
      <c r="AC45" s="203"/>
      <c r="AD45" s="203"/>
      <c r="AE45" s="203"/>
      <c r="AF45" s="203"/>
      <c r="AG45" s="203"/>
      <c r="AH45" s="203"/>
      <c r="AI45" s="203"/>
      <c r="AJ45" s="203"/>
      <c r="AK45" s="203"/>
      <c r="AL45" s="203"/>
      <c r="AM45" s="203"/>
      <c r="AN45" s="203"/>
      <c r="AO45" s="203"/>
      <c r="AP45" s="51"/>
      <c r="AQ45" s="51"/>
      <c r="AR45" s="52"/>
    </row>
    <row r="46" spans="1:57" s="2" customFormat="1" ht="6.95" customHeight="1">
      <c r="A46" s="29"/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4"/>
      <c r="BE46" s="29"/>
    </row>
    <row r="47" spans="1:57" s="2" customFormat="1" ht="12" customHeight="1">
      <c r="A47" s="29"/>
      <c r="B47" s="30"/>
      <c r="C47" s="24" t="s">
        <v>22</v>
      </c>
      <c r="D47" s="31"/>
      <c r="E47" s="31"/>
      <c r="F47" s="31"/>
      <c r="G47" s="31"/>
      <c r="H47" s="31"/>
      <c r="I47" s="31"/>
      <c r="J47" s="31"/>
      <c r="K47" s="31"/>
      <c r="L47" s="53" t="str">
        <f>IF(K8="","",K8)</f>
        <v>ST České Budějovice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4" t="s">
        <v>24</v>
      </c>
      <c r="AJ47" s="31"/>
      <c r="AK47" s="31"/>
      <c r="AL47" s="31"/>
      <c r="AM47" s="204" t="str">
        <f>IF(AN8= "","",AN8)</f>
        <v>10. 10. 2023</v>
      </c>
      <c r="AN47" s="204"/>
      <c r="AO47" s="31"/>
      <c r="AP47" s="31"/>
      <c r="AQ47" s="31"/>
      <c r="AR47" s="34"/>
      <c r="BE47" s="29"/>
    </row>
    <row r="48" spans="1:57" s="2" customFormat="1" ht="6.95" customHeight="1">
      <c r="A48" s="29"/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4"/>
      <c r="BE48" s="29"/>
    </row>
    <row r="49" spans="1:91" s="2" customFormat="1" ht="15.2" customHeight="1">
      <c r="A49" s="29"/>
      <c r="B49" s="30"/>
      <c r="C49" s="24" t="s">
        <v>26</v>
      </c>
      <c r="D49" s="31"/>
      <c r="E49" s="31"/>
      <c r="F49" s="31"/>
      <c r="G49" s="31"/>
      <c r="H49" s="31"/>
      <c r="I49" s="31"/>
      <c r="J49" s="31"/>
      <c r="K49" s="31"/>
      <c r="L49" s="47" t="str">
        <f>IF(E11= "","",E11)</f>
        <v>Správa železnic, státní organizace, OŘ Plzeň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4" t="s">
        <v>34</v>
      </c>
      <c r="AJ49" s="31"/>
      <c r="AK49" s="31"/>
      <c r="AL49" s="31"/>
      <c r="AM49" s="205" t="str">
        <f>IF(E17="","",E17)</f>
        <v xml:space="preserve"> </v>
      </c>
      <c r="AN49" s="206"/>
      <c r="AO49" s="206"/>
      <c r="AP49" s="206"/>
      <c r="AQ49" s="31"/>
      <c r="AR49" s="34"/>
      <c r="AS49" s="207" t="s">
        <v>56</v>
      </c>
      <c r="AT49" s="208"/>
      <c r="AU49" s="55"/>
      <c r="AV49" s="55"/>
      <c r="AW49" s="55"/>
      <c r="AX49" s="55"/>
      <c r="AY49" s="55"/>
      <c r="AZ49" s="55"/>
      <c r="BA49" s="55"/>
      <c r="BB49" s="55"/>
      <c r="BC49" s="55"/>
      <c r="BD49" s="56"/>
      <c r="BE49" s="29"/>
    </row>
    <row r="50" spans="1:91" s="2" customFormat="1" ht="15.2" customHeight="1">
      <c r="A50" s="29"/>
      <c r="B50" s="30"/>
      <c r="C50" s="24" t="s">
        <v>32</v>
      </c>
      <c r="D50" s="31"/>
      <c r="E50" s="31"/>
      <c r="F50" s="31"/>
      <c r="G50" s="31"/>
      <c r="H50" s="31"/>
      <c r="I50" s="31"/>
      <c r="J50" s="31"/>
      <c r="K50" s="31"/>
      <c r="L50" s="47" t="str">
        <f>IF(E14= "Vyplň údaj","",E14)</f>
        <v/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4" t="s">
        <v>38</v>
      </c>
      <c r="AJ50" s="31"/>
      <c r="AK50" s="31"/>
      <c r="AL50" s="31"/>
      <c r="AM50" s="205" t="str">
        <f>IF(E20="","",E20)</f>
        <v>Libor Brabenec</v>
      </c>
      <c r="AN50" s="206"/>
      <c r="AO50" s="206"/>
      <c r="AP50" s="206"/>
      <c r="AQ50" s="31"/>
      <c r="AR50" s="34"/>
      <c r="AS50" s="209"/>
      <c r="AT50" s="210"/>
      <c r="AU50" s="57"/>
      <c r="AV50" s="57"/>
      <c r="AW50" s="57"/>
      <c r="AX50" s="57"/>
      <c r="AY50" s="57"/>
      <c r="AZ50" s="57"/>
      <c r="BA50" s="57"/>
      <c r="BB50" s="57"/>
      <c r="BC50" s="57"/>
      <c r="BD50" s="58"/>
      <c r="BE50" s="29"/>
    </row>
    <row r="51" spans="1:91" s="2" customFormat="1" ht="10.9" customHeight="1">
      <c r="A51" s="29"/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4"/>
      <c r="AS51" s="211"/>
      <c r="AT51" s="212"/>
      <c r="AU51" s="59"/>
      <c r="AV51" s="59"/>
      <c r="AW51" s="59"/>
      <c r="AX51" s="59"/>
      <c r="AY51" s="59"/>
      <c r="AZ51" s="59"/>
      <c r="BA51" s="59"/>
      <c r="BB51" s="59"/>
      <c r="BC51" s="59"/>
      <c r="BD51" s="60"/>
      <c r="BE51" s="29"/>
    </row>
    <row r="52" spans="1:91" s="2" customFormat="1" ht="29.25" customHeight="1">
      <c r="A52" s="29"/>
      <c r="B52" s="30"/>
      <c r="C52" s="213" t="s">
        <v>57</v>
      </c>
      <c r="D52" s="214"/>
      <c r="E52" s="214"/>
      <c r="F52" s="214"/>
      <c r="G52" s="214"/>
      <c r="H52" s="61"/>
      <c r="I52" s="215" t="s">
        <v>58</v>
      </c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14"/>
      <c r="Y52" s="214"/>
      <c r="Z52" s="214"/>
      <c r="AA52" s="214"/>
      <c r="AB52" s="214"/>
      <c r="AC52" s="214"/>
      <c r="AD52" s="214"/>
      <c r="AE52" s="214"/>
      <c r="AF52" s="214"/>
      <c r="AG52" s="216" t="s">
        <v>59</v>
      </c>
      <c r="AH52" s="214"/>
      <c r="AI52" s="214"/>
      <c r="AJ52" s="214"/>
      <c r="AK52" s="214"/>
      <c r="AL52" s="214"/>
      <c r="AM52" s="214"/>
      <c r="AN52" s="215" t="s">
        <v>60</v>
      </c>
      <c r="AO52" s="214"/>
      <c r="AP52" s="214"/>
      <c r="AQ52" s="62" t="s">
        <v>61</v>
      </c>
      <c r="AR52" s="34"/>
      <c r="AS52" s="63" t="s">
        <v>62</v>
      </c>
      <c r="AT52" s="64" t="s">
        <v>63</v>
      </c>
      <c r="AU52" s="64" t="s">
        <v>64</v>
      </c>
      <c r="AV52" s="64" t="s">
        <v>65</v>
      </c>
      <c r="AW52" s="64" t="s">
        <v>66</v>
      </c>
      <c r="AX52" s="64" t="s">
        <v>67</v>
      </c>
      <c r="AY52" s="64" t="s">
        <v>68</v>
      </c>
      <c r="AZ52" s="64" t="s">
        <v>69</v>
      </c>
      <c r="BA52" s="64" t="s">
        <v>70</v>
      </c>
      <c r="BB52" s="64" t="s">
        <v>71</v>
      </c>
      <c r="BC52" s="64" t="s">
        <v>72</v>
      </c>
      <c r="BD52" s="65" t="s">
        <v>73</v>
      </c>
      <c r="BE52" s="29"/>
    </row>
    <row r="53" spans="1:91" s="2" customFormat="1" ht="10.9" customHeight="1">
      <c r="A53" s="29"/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4"/>
      <c r="AS53" s="66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  <c r="BE53" s="29"/>
    </row>
    <row r="54" spans="1:91" s="6" customFormat="1" ht="32.450000000000003" customHeight="1">
      <c r="B54" s="69"/>
      <c r="C54" s="70" t="s">
        <v>74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220">
        <f>ROUND(AG55,2)</f>
        <v>0</v>
      </c>
      <c r="AH54" s="220"/>
      <c r="AI54" s="220"/>
      <c r="AJ54" s="220"/>
      <c r="AK54" s="220"/>
      <c r="AL54" s="220"/>
      <c r="AM54" s="220"/>
      <c r="AN54" s="221">
        <f>SUM(AG54,AT54)</f>
        <v>0</v>
      </c>
      <c r="AO54" s="221"/>
      <c r="AP54" s="221"/>
      <c r="AQ54" s="73" t="s">
        <v>35</v>
      </c>
      <c r="AR54" s="74"/>
      <c r="AS54" s="75">
        <f>ROUND(AS55,2)</f>
        <v>0</v>
      </c>
      <c r="AT54" s="76">
        <f>ROUND(SUM(AV54:AW54),2)</f>
        <v>0</v>
      </c>
      <c r="AU54" s="77">
        <f>ROUND(AU55,5)</f>
        <v>0</v>
      </c>
      <c r="AV54" s="76">
        <f>ROUND(AZ54*L29,2)</f>
        <v>0</v>
      </c>
      <c r="AW54" s="76">
        <f>ROUND(BA54*L30,2)</f>
        <v>0</v>
      </c>
      <c r="AX54" s="76">
        <f>ROUND(BB54*L29,2)</f>
        <v>0</v>
      </c>
      <c r="AY54" s="76">
        <f>ROUND(BC54*L30,2)</f>
        <v>0</v>
      </c>
      <c r="AZ54" s="76">
        <f>ROUND(AZ55,2)</f>
        <v>0</v>
      </c>
      <c r="BA54" s="76">
        <f>ROUND(BA55,2)</f>
        <v>0</v>
      </c>
      <c r="BB54" s="76">
        <f>ROUND(BB55,2)</f>
        <v>0</v>
      </c>
      <c r="BC54" s="76">
        <f>ROUND(BC55,2)</f>
        <v>0</v>
      </c>
      <c r="BD54" s="78">
        <f>ROUND(BD55,2)</f>
        <v>0</v>
      </c>
      <c r="BS54" s="79" t="s">
        <v>75</v>
      </c>
      <c r="BT54" s="79" t="s">
        <v>76</v>
      </c>
      <c r="BU54" s="80" t="s">
        <v>77</v>
      </c>
      <c r="BV54" s="79" t="s">
        <v>78</v>
      </c>
      <c r="BW54" s="79" t="s">
        <v>5</v>
      </c>
      <c r="BX54" s="79" t="s">
        <v>79</v>
      </c>
      <c r="CL54" s="79" t="s">
        <v>19</v>
      </c>
    </row>
    <row r="55" spans="1:91" s="7" customFormat="1" ht="16.5" customHeight="1">
      <c r="A55" s="81" t="s">
        <v>80</v>
      </c>
      <c r="B55" s="82"/>
      <c r="C55" s="83"/>
      <c r="D55" s="219" t="s">
        <v>81</v>
      </c>
      <c r="E55" s="219"/>
      <c r="F55" s="219"/>
      <c r="G55" s="219"/>
      <c r="H55" s="219"/>
      <c r="I55" s="84"/>
      <c r="J55" s="219" t="s">
        <v>82</v>
      </c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9"/>
      <c r="Z55" s="219"/>
      <c r="AA55" s="219"/>
      <c r="AB55" s="219"/>
      <c r="AC55" s="219"/>
      <c r="AD55" s="219"/>
      <c r="AE55" s="219"/>
      <c r="AF55" s="219"/>
      <c r="AG55" s="217">
        <f>'SO 02 - Soupis položek ST...'!J30</f>
        <v>0</v>
      </c>
      <c r="AH55" s="218"/>
      <c r="AI55" s="218"/>
      <c r="AJ55" s="218"/>
      <c r="AK55" s="218"/>
      <c r="AL55" s="218"/>
      <c r="AM55" s="218"/>
      <c r="AN55" s="217">
        <f>SUM(AG55,AT55)</f>
        <v>0</v>
      </c>
      <c r="AO55" s="218"/>
      <c r="AP55" s="218"/>
      <c r="AQ55" s="85" t="s">
        <v>83</v>
      </c>
      <c r="AR55" s="86"/>
      <c r="AS55" s="87">
        <v>0</v>
      </c>
      <c r="AT55" s="88">
        <f>ROUND(SUM(AV55:AW55),2)</f>
        <v>0</v>
      </c>
      <c r="AU55" s="89">
        <f>'SO 02 - Soupis položek ST...'!P79</f>
        <v>0</v>
      </c>
      <c r="AV55" s="88">
        <f>'SO 02 - Soupis položek ST...'!J33</f>
        <v>0</v>
      </c>
      <c r="AW55" s="88">
        <f>'SO 02 - Soupis položek ST...'!J34</f>
        <v>0</v>
      </c>
      <c r="AX55" s="88">
        <f>'SO 02 - Soupis položek ST...'!J35</f>
        <v>0</v>
      </c>
      <c r="AY55" s="88">
        <f>'SO 02 - Soupis položek ST...'!J36</f>
        <v>0</v>
      </c>
      <c r="AZ55" s="88">
        <f>'SO 02 - Soupis položek ST...'!F33</f>
        <v>0</v>
      </c>
      <c r="BA55" s="88">
        <f>'SO 02 - Soupis položek ST...'!F34</f>
        <v>0</v>
      </c>
      <c r="BB55" s="88">
        <f>'SO 02 - Soupis položek ST...'!F35</f>
        <v>0</v>
      </c>
      <c r="BC55" s="88">
        <f>'SO 02 - Soupis položek ST...'!F36</f>
        <v>0</v>
      </c>
      <c r="BD55" s="90">
        <f>'SO 02 - Soupis položek ST...'!F37</f>
        <v>0</v>
      </c>
      <c r="BT55" s="91" t="s">
        <v>84</v>
      </c>
      <c r="BV55" s="91" t="s">
        <v>78</v>
      </c>
      <c r="BW55" s="91" t="s">
        <v>85</v>
      </c>
      <c r="BX55" s="91" t="s">
        <v>5</v>
      </c>
      <c r="CL55" s="91" t="s">
        <v>19</v>
      </c>
      <c r="CM55" s="91" t="s">
        <v>86</v>
      </c>
    </row>
    <row r="56" spans="1:91" s="2" customFormat="1" ht="30" customHeight="1">
      <c r="A56" s="29"/>
      <c r="B56" s="30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4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</row>
    <row r="57" spans="1:91" s="2" customFormat="1" ht="6.95" customHeight="1">
      <c r="A57" s="29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34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</row>
  </sheetData>
  <sheetProtection algorithmName="SHA-512" hashValue="1+h+YWkMVexTVBSKfELTKgpUECXtE1hdsY/niCMR2gZi2vvvlc7v6b35EMSmJA8Q6hgRrCLx/d2fi1zNzHYhoA==" saltValue="tRucf5L5GTgVyyePTBVyK5X1yqXAnwNUSKLBNWmnA5SeSvfTo5VQg6u7jGsywg1BAq12DuaC7f4r5UkxyZWglw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2 - Soupis položek ST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0"/>
  <sheetViews>
    <sheetView showGridLines="0" topLeftCell="A65" workbookViewId="0">
      <selection activeCell="F76" sqref="F76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2" t="s">
        <v>85</v>
      </c>
    </row>
    <row r="3" spans="1:46" s="1" customFormat="1" ht="6.95" hidden="1" customHeight="1">
      <c r="B3" s="92"/>
      <c r="C3" s="93"/>
      <c r="D3" s="93"/>
      <c r="E3" s="93"/>
      <c r="F3" s="93"/>
      <c r="G3" s="93"/>
      <c r="H3" s="93"/>
      <c r="I3" s="93"/>
      <c r="J3" s="93"/>
      <c r="K3" s="93"/>
      <c r="L3" s="15"/>
      <c r="AT3" s="12" t="s">
        <v>86</v>
      </c>
    </row>
    <row r="4" spans="1:46" s="1" customFormat="1" ht="24.95" hidden="1" customHeight="1">
      <c r="B4" s="15"/>
      <c r="D4" s="94" t="s">
        <v>87</v>
      </c>
      <c r="L4" s="15"/>
      <c r="M4" s="95" t="s">
        <v>10</v>
      </c>
      <c r="AT4" s="12" t="s">
        <v>4</v>
      </c>
    </row>
    <row r="5" spans="1:46" s="1" customFormat="1" ht="6.95" hidden="1" customHeight="1">
      <c r="B5" s="15"/>
      <c r="L5" s="15"/>
    </row>
    <row r="6" spans="1:46" s="1" customFormat="1" ht="12" hidden="1" customHeight="1">
      <c r="B6" s="15"/>
      <c r="D6" s="96" t="s">
        <v>16</v>
      </c>
      <c r="L6" s="15"/>
    </row>
    <row r="7" spans="1:46" s="1" customFormat="1" ht="16.5" hidden="1" customHeight="1">
      <c r="B7" s="15"/>
      <c r="E7" s="223" t="str">
        <f>'Rekapitulace stavby'!K6</f>
        <v>Chemické hubení nežádoucí vegetace v obvodu OŘ Plzeň 2024 - 2025</v>
      </c>
      <c r="F7" s="224"/>
      <c r="G7" s="224"/>
      <c r="H7" s="224"/>
      <c r="L7" s="15"/>
    </row>
    <row r="8" spans="1:46" s="2" customFormat="1" ht="12" hidden="1" customHeight="1">
      <c r="A8" s="29"/>
      <c r="B8" s="34"/>
      <c r="C8" s="29"/>
      <c r="D8" s="96" t="s">
        <v>88</v>
      </c>
      <c r="E8" s="29"/>
      <c r="F8" s="29"/>
      <c r="G8" s="29"/>
      <c r="H8" s="29"/>
      <c r="I8" s="29"/>
      <c r="J8" s="29"/>
      <c r="K8" s="29"/>
      <c r="L8" s="97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4"/>
      <c r="C9" s="29"/>
      <c r="D9" s="29"/>
      <c r="E9" s="225" t="s">
        <v>89</v>
      </c>
      <c r="F9" s="226"/>
      <c r="G9" s="226"/>
      <c r="H9" s="226"/>
      <c r="I9" s="29"/>
      <c r="J9" s="29"/>
      <c r="K9" s="29"/>
      <c r="L9" s="97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4"/>
      <c r="C10" s="29"/>
      <c r="D10" s="29"/>
      <c r="E10" s="29"/>
      <c r="F10" s="29"/>
      <c r="G10" s="29"/>
      <c r="H10" s="29"/>
      <c r="I10" s="29"/>
      <c r="J10" s="29"/>
      <c r="K10" s="29"/>
      <c r="L10" s="97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4"/>
      <c r="C11" s="29"/>
      <c r="D11" s="96" t="s">
        <v>18</v>
      </c>
      <c r="E11" s="29"/>
      <c r="F11" s="98" t="s">
        <v>19</v>
      </c>
      <c r="G11" s="29"/>
      <c r="H11" s="29"/>
      <c r="I11" s="96" t="s">
        <v>20</v>
      </c>
      <c r="J11" s="98" t="s">
        <v>35</v>
      </c>
      <c r="K11" s="29"/>
      <c r="L11" s="97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4"/>
      <c r="C12" s="29"/>
      <c r="D12" s="96" t="s">
        <v>22</v>
      </c>
      <c r="E12" s="29"/>
      <c r="F12" s="98" t="s">
        <v>23</v>
      </c>
      <c r="G12" s="29"/>
      <c r="H12" s="29"/>
      <c r="I12" s="96" t="s">
        <v>24</v>
      </c>
      <c r="J12" s="99" t="str">
        <f>'Rekapitulace stavby'!AN8</f>
        <v>10. 10. 2023</v>
      </c>
      <c r="K12" s="29"/>
      <c r="L12" s="97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4"/>
      <c r="C13" s="29"/>
      <c r="D13" s="29"/>
      <c r="E13" s="29"/>
      <c r="F13" s="29"/>
      <c r="G13" s="29"/>
      <c r="H13" s="29"/>
      <c r="I13" s="29"/>
      <c r="J13" s="29"/>
      <c r="K13" s="29"/>
      <c r="L13" s="97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4"/>
      <c r="C14" s="29"/>
      <c r="D14" s="96" t="s">
        <v>26</v>
      </c>
      <c r="E14" s="29"/>
      <c r="F14" s="29"/>
      <c r="G14" s="29"/>
      <c r="H14" s="29"/>
      <c r="I14" s="96" t="s">
        <v>27</v>
      </c>
      <c r="J14" s="98" t="s">
        <v>28</v>
      </c>
      <c r="K14" s="29"/>
      <c r="L14" s="97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4"/>
      <c r="C15" s="29"/>
      <c r="D15" s="29"/>
      <c r="E15" s="98" t="s">
        <v>29</v>
      </c>
      <c r="F15" s="29"/>
      <c r="G15" s="29"/>
      <c r="H15" s="29"/>
      <c r="I15" s="96" t="s">
        <v>30</v>
      </c>
      <c r="J15" s="98" t="s">
        <v>31</v>
      </c>
      <c r="K15" s="29"/>
      <c r="L15" s="97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4"/>
      <c r="C16" s="29"/>
      <c r="D16" s="29"/>
      <c r="E16" s="29"/>
      <c r="F16" s="29"/>
      <c r="G16" s="29"/>
      <c r="H16" s="29"/>
      <c r="I16" s="29"/>
      <c r="J16" s="29"/>
      <c r="K16" s="29"/>
      <c r="L16" s="97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4"/>
      <c r="C17" s="29"/>
      <c r="D17" s="96" t="s">
        <v>32</v>
      </c>
      <c r="E17" s="29"/>
      <c r="F17" s="29"/>
      <c r="G17" s="29"/>
      <c r="H17" s="29"/>
      <c r="I17" s="96" t="s">
        <v>27</v>
      </c>
      <c r="J17" s="25" t="str">
        <f>'Rekapitulace stavby'!AN13</f>
        <v>Vyplň údaj</v>
      </c>
      <c r="K17" s="29"/>
      <c r="L17" s="97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4"/>
      <c r="C18" s="29"/>
      <c r="D18" s="29"/>
      <c r="E18" s="227" t="str">
        <f>'Rekapitulace stavby'!E14</f>
        <v>Vyplň údaj</v>
      </c>
      <c r="F18" s="228"/>
      <c r="G18" s="228"/>
      <c r="H18" s="228"/>
      <c r="I18" s="96" t="s">
        <v>30</v>
      </c>
      <c r="J18" s="25" t="str">
        <f>'Rekapitulace stavby'!AN14</f>
        <v>Vyplň údaj</v>
      </c>
      <c r="K18" s="29"/>
      <c r="L18" s="97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4"/>
      <c r="C19" s="29"/>
      <c r="D19" s="29"/>
      <c r="E19" s="29"/>
      <c r="F19" s="29"/>
      <c r="G19" s="29"/>
      <c r="H19" s="29"/>
      <c r="I19" s="29"/>
      <c r="J19" s="29"/>
      <c r="K19" s="29"/>
      <c r="L19" s="97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4"/>
      <c r="C20" s="29"/>
      <c r="D20" s="96" t="s">
        <v>34</v>
      </c>
      <c r="E20" s="29"/>
      <c r="F20" s="29"/>
      <c r="G20" s="29"/>
      <c r="H20" s="29"/>
      <c r="I20" s="96" t="s">
        <v>27</v>
      </c>
      <c r="J20" s="98" t="str">
        <f>IF('Rekapitulace stavby'!AN16="","",'Rekapitulace stavby'!AN16)</f>
        <v/>
      </c>
      <c r="K20" s="29"/>
      <c r="L20" s="97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4"/>
      <c r="C21" s="29"/>
      <c r="D21" s="29"/>
      <c r="E21" s="98" t="str">
        <f>IF('Rekapitulace stavby'!E17="","",'Rekapitulace stavby'!E17)</f>
        <v xml:space="preserve"> </v>
      </c>
      <c r="F21" s="29"/>
      <c r="G21" s="29"/>
      <c r="H21" s="29"/>
      <c r="I21" s="96" t="s">
        <v>30</v>
      </c>
      <c r="J21" s="98" t="str">
        <f>IF('Rekapitulace stavby'!AN17="","",'Rekapitulace stavby'!AN17)</f>
        <v/>
      </c>
      <c r="K21" s="29"/>
      <c r="L21" s="97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4"/>
      <c r="C22" s="29"/>
      <c r="D22" s="29"/>
      <c r="E22" s="29"/>
      <c r="F22" s="29"/>
      <c r="G22" s="29"/>
      <c r="H22" s="29"/>
      <c r="I22" s="29"/>
      <c r="J22" s="29"/>
      <c r="K22" s="29"/>
      <c r="L22" s="97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4"/>
      <c r="C23" s="29"/>
      <c r="D23" s="96" t="s">
        <v>38</v>
      </c>
      <c r="E23" s="29"/>
      <c r="F23" s="29"/>
      <c r="G23" s="29"/>
      <c r="H23" s="29"/>
      <c r="I23" s="96" t="s">
        <v>27</v>
      </c>
      <c r="J23" s="98" t="s">
        <v>35</v>
      </c>
      <c r="K23" s="29"/>
      <c r="L23" s="97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4"/>
      <c r="C24" s="29"/>
      <c r="D24" s="29"/>
      <c r="E24" s="98" t="s">
        <v>39</v>
      </c>
      <c r="F24" s="29"/>
      <c r="G24" s="29"/>
      <c r="H24" s="29"/>
      <c r="I24" s="96" t="s">
        <v>30</v>
      </c>
      <c r="J24" s="98" t="s">
        <v>35</v>
      </c>
      <c r="K24" s="29"/>
      <c r="L24" s="97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4"/>
      <c r="C25" s="29"/>
      <c r="D25" s="29"/>
      <c r="E25" s="29"/>
      <c r="F25" s="29"/>
      <c r="G25" s="29"/>
      <c r="H25" s="29"/>
      <c r="I25" s="29"/>
      <c r="J25" s="29"/>
      <c r="K25" s="29"/>
      <c r="L25" s="97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4"/>
      <c r="C26" s="29"/>
      <c r="D26" s="96" t="s">
        <v>40</v>
      </c>
      <c r="E26" s="29"/>
      <c r="F26" s="29"/>
      <c r="G26" s="29"/>
      <c r="H26" s="29"/>
      <c r="I26" s="29"/>
      <c r="J26" s="29"/>
      <c r="K26" s="29"/>
      <c r="L26" s="97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100"/>
      <c r="B27" s="101"/>
      <c r="C27" s="100"/>
      <c r="D27" s="100"/>
      <c r="E27" s="229" t="s">
        <v>35</v>
      </c>
      <c r="F27" s="229"/>
      <c r="G27" s="229"/>
      <c r="H27" s="229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hidden="1" customHeight="1">
      <c r="A28" s="29"/>
      <c r="B28" s="34"/>
      <c r="C28" s="29"/>
      <c r="D28" s="29"/>
      <c r="E28" s="29"/>
      <c r="F28" s="29"/>
      <c r="G28" s="29"/>
      <c r="H28" s="29"/>
      <c r="I28" s="29"/>
      <c r="J28" s="29"/>
      <c r="K28" s="29"/>
      <c r="L28" s="97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4"/>
      <c r="C29" s="29"/>
      <c r="D29" s="103"/>
      <c r="E29" s="103"/>
      <c r="F29" s="103"/>
      <c r="G29" s="103"/>
      <c r="H29" s="103"/>
      <c r="I29" s="103"/>
      <c r="J29" s="103"/>
      <c r="K29" s="103"/>
      <c r="L29" s="97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4"/>
      <c r="C30" s="29"/>
      <c r="D30" s="104" t="s">
        <v>42</v>
      </c>
      <c r="E30" s="29"/>
      <c r="F30" s="29"/>
      <c r="G30" s="29"/>
      <c r="H30" s="29"/>
      <c r="I30" s="29"/>
      <c r="J30" s="105">
        <f>ROUND(J79, 2)</f>
        <v>0</v>
      </c>
      <c r="K30" s="29"/>
      <c r="L30" s="97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4"/>
      <c r="C31" s="29"/>
      <c r="D31" s="103"/>
      <c r="E31" s="103"/>
      <c r="F31" s="103"/>
      <c r="G31" s="103"/>
      <c r="H31" s="103"/>
      <c r="I31" s="103"/>
      <c r="J31" s="103"/>
      <c r="K31" s="103"/>
      <c r="L31" s="97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4"/>
      <c r="C32" s="29"/>
      <c r="D32" s="29"/>
      <c r="E32" s="29"/>
      <c r="F32" s="106" t="s">
        <v>44</v>
      </c>
      <c r="G32" s="29"/>
      <c r="H32" s="29"/>
      <c r="I32" s="106" t="s">
        <v>43</v>
      </c>
      <c r="J32" s="106" t="s">
        <v>45</v>
      </c>
      <c r="K32" s="29"/>
      <c r="L32" s="97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4"/>
      <c r="C33" s="29"/>
      <c r="D33" s="107" t="s">
        <v>46</v>
      </c>
      <c r="E33" s="96" t="s">
        <v>47</v>
      </c>
      <c r="F33" s="108">
        <f>ROUND((SUM(BE79:BE109)),  2)</f>
        <v>0</v>
      </c>
      <c r="G33" s="29"/>
      <c r="H33" s="29"/>
      <c r="I33" s="109">
        <v>0.21</v>
      </c>
      <c r="J33" s="108">
        <f>ROUND(((SUM(BE79:BE109))*I33),  2)</f>
        <v>0</v>
      </c>
      <c r="K33" s="29"/>
      <c r="L33" s="97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4"/>
      <c r="C34" s="29"/>
      <c r="D34" s="29"/>
      <c r="E34" s="96" t="s">
        <v>48</v>
      </c>
      <c r="F34" s="108">
        <f>ROUND((SUM(BF79:BF109)),  2)</f>
        <v>0</v>
      </c>
      <c r="G34" s="29"/>
      <c r="H34" s="29"/>
      <c r="I34" s="109">
        <v>0.15</v>
      </c>
      <c r="J34" s="108">
        <f>ROUND(((SUM(BF79:BF109))*I34),  2)</f>
        <v>0</v>
      </c>
      <c r="K34" s="29"/>
      <c r="L34" s="97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4"/>
      <c r="C35" s="29"/>
      <c r="D35" s="29"/>
      <c r="E35" s="96" t="s">
        <v>49</v>
      </c>
      <c r="F35" s="108">
        <f>ROUND((SUM(BG79:BG109)),  2)</f>
        <v>0</v>
      </c>
      <c r="G35" s="29"/>
      <c r="H35" s="29"/>
      <c r="I35" s="109">
        <v>0.21</v>
      </c>
      <c r="J35" s="108">
        <f>0</f>
        <v>0</v>
      </c>
      <c r="K35" s="29"/>
      <c r="L35" s="97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4"/>
      <c r="C36" s="29"/>
      <c r="D36" s="29"/>
      <c r="E36" s="96" t="s">
        <v>50</v>
      </c>
      <c r="F36" s="108">
        <f>ROUND((SUM(BH79:BH109)),  2)</f>
        <v>0</v>
      </c>
      <c r="G36" s="29"/>
      <c r="H36" s="29"/>
      <c r="I36" s="109">
        <v>0.15</v>
      </c>
      <c r="J36" s="108">
        <f>0</f>
        <v>0</v>
      </c>
      <c r="K36" s="29"/>
      <c r="L36" s="97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4"/>
      <c r="C37" s="29"/>
      <c r="D37" s="29"/>
      <c r="E37" s="96" t="s">
        <v>51</v>
      </c>
      <c r="F37" s="108">
        <f>ROUND((SUM(BI79:BI109)),  2)</f>
        <v>0</v>
      </c>
      <c r="G37" s="29"/>
      <c r="H37" s="29"/>
      <c r="I37" s="109">
        <v>0</v>
      </c>
      <c r="J37" s="108">
        <f>0</f>
        <v>0</v>
      </c>
      <c r="K37" s="29"/>
      <c r="L37" s="97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4"/>
      <c r="C38" s="29"/>
      <c r="D38" s="29"/>
      <c r="E38" s="29"/>
      <c r="F38" s="29"/>
      <c r="G38" s="29"/>
      <c r="H38" s="29"/>
      <c r="I38" s="29"/>
      <c r="J38" s="29"/>
      <c r="K38" s="29"/>
      <c r="L38" s="97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4"/>
      <c r="C39" s="110"/>
      <c r="D39" s="111" t="s">
        <v>52</v>
      </c>
      <c r="E39" s="112"/>
      <c r="F39" s="112"/>
      <c r="G39" s="113" t="s">
        <v>53</v>
      </c>
      <c r="H39" s="114" t="s">
        <v>54</v>
      </c>
      <c r="I39" s="112"/>
      <c r="J39" s="115">
        <f>SUM(J30:J37)</f>
        <v>0</v>
      </c>
      <c r="K39" s="116"/>
      <c r="L39" s="97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117"/>
      <c r="C40" s="118"/>
      <c r="D40" s="118"/>
      <c r="E40" s="118"/>
      <c r="F40" s="118"/>
      <c r="G40" s="118"/>
      <c r="H40" s="118"/>
      <c r="I40" s="118"/>
      <c r="J40" s="118"/>
      <c r="K40" s="118"/>
      <c r="L40" s="97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29"/>
      <c r="B44" s="119"/>
      <c r="C44" s="120"/>
      <c r="D44" s="120"/>
      <c r="E44" s="120"/>
      <c r="F44" s="120"/>
      <c r="G44" s="120"/>
      <c r="H44" s="120"/>
      <c r="I44" s="120"/>
      <c r="J44" s="120"/>
      <c r="K44" s="120"/>
      <c r="L44" s="97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hidden="1" customHeight="1">
      <c r="A45" s="29"/>
      <c r="B45" s="30"/>
      <c r="C45" s="18" t="s">
        <v>90</v>
      </c>
      <c r="D45" s="31"/>
      <c r="E45" s="31"/>
      <c r="F45" s="31"/>
      <c r="G45" s="31"/>
      <c r="H45" s="31"/>
      <c r="I45" s="31"/>
      <c r="J45" s="31"/>
      <c r="K45" s="31"/>
      <c r="L45" s="97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hidden="1" customHeight="1">
      <c r="A46" s="29"/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97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hidden="1" customHeight="1">
      <c r="A47" s="29"/>
      <c r="B47" s="30"/>
      <c r="C47" s="24" t="s">
        <v>16</v>
      </c>
      <c r="D47" s="31"/>
      <c r="E47" s="31"/>
      <c r="F47" s="31"/>
      <c r="G47" s="31"/>
      <c r="H47" s="31"/>
      <c r="I47" s="31"/>
      <c r="J47" s="31"/>
      <c r="K47" s="31"/>
      <c r="L47" s="97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hidden="1" customHeight="1">
      <c r="A48" s="29"/>
      <c r="B48" s="30"/>
      <c r="C48" s="31"/>
      <c r="D48" s="31"/>
      <c r="E48" s="230" t="str">
        <f>E7</f>
        <v>Chemické hubení nežádoucí vegetace v obvodu OŘ Plzeň 2024 - 2025</v>
      </c>
      <c r="F48" s="231"/>
      <c r="G48" s="231"/>
      <c r="H48" s="231"/>
      <c r="I48" s="31"/>
      <c r="J48" s="31"/>
      <c r="K48" s="31"/>
      <c r="L48" s="97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hidden="1" customHeight="1">
      <c r="A49" s="29"/>
      <c r="B49" s="30"/>
      <c r="C49" s="24" t="s">
        <v>88</v>
      </c>
      <c r="D49" s="31"/>
      <c r="E49" s="31"/>
      <c r="F49" s="31"/>
      <c r="G49" s="31"/>
      <c r="H49" s="31"/>
      <c r="I49" s="31"/>
      <c r="J49" s="31"/>
      <c r="K49" s="31"/>
      <c r="L49" s="97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hidden="1" customHeight="1">
      <c r="A50" s="29"/>
      <c r="B50" s="30"/>
      <c r="C50" s="31"/>
      <c r="D50" s="31"/>
      <c r="E50" s="202" t="str">
        <f>E9</f>
        <v>SO 02 - Soupis položek ST České Budějovice</v>
      </c>
      <c r="F50" s="232"/>
      <c r="G50" s="232"/>
      <c r="H50" s="232"/>
      <c r="I50" s="31"/>
      <c r="J50" s="31"/>
      <c r="K50" s="31"/>
      <c r="L50" s="97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hidden="1" customHeight="1">
      <c r="A51" s="29"/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97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hidden="1" customHeight="1">
      <c r="A52" s="29"/>
      <c r="B52" s="30"/>
      <c r="C52" s="24" t="s">
        <v>22</v>
      </c>
      <c r="D52" s="31"/>
      <c r="E52" s="31"/>
      <c r="F52" s="22" t="str">
        <f>F12</f>
        <v>ST České Budějovice</v>
      </c>
      <c r="G52" s="31"/>
      <c r="H52" s="31"/>
      <c r="I52" s="24" t="s">
        <v>24</v>
      </c>
      <c r="J52" s="54" t="str">
        <f>IF(J12="","",J12)</f>
        <v>10. 10. 2023</v>
      </c>
      <c r="K52" s="31"/>
      <c r="L52" s="97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hidden="1" customHeight="1">
      <c r="A53" s="29"/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97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hidden="1" customHeight="1">
      <c r="A54" s="29"/>
      <c r="B54" s="30"/>
      <c r="C54" s="24" t="s">
        <v>26</v>
      </c>
      <c r="D54" s="31"/>
      <c r="E54" s="31"/>
      <c r="F54" s="22" t="str">
        <f>E15</f>
        <v>Správa železnic, státní organizace, OŘ Plzeň</v>
      </c>
      <c r="G54" s="31"/>
      <c r="H54" s="31"/>
      <c r="I54" s="24" t="s">
        <v>34</v>
      </c>
      <c r="J54" s="27" t="str">
        <f>E21</f>
        <v xml:space="preserve"> </v>
      </c>
      <c r="K54" s="31"/>
      <c r="L54" s="97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hidden="1" customHeight="1">
      <c r="A55" s="29"/>
      <c r="B55" s="30"/>
      <c r="C55" s="24" t="s">
        <v>32</v>
      </c>
      <c r="D55" s="31"/>
      <c r="E55" s="31"/>
      <c r="F55" s="22" t="str">
        <f>IF(E18="","",E18)</f>
        <v>Vyplň údaj</v>
      </c>
      <c r="G55" s="31"/>
      <c r="H55" s="31"/>
      <c r="I55" s="24" t="s">
        <v>38</v>
      </c>
      <c r="J55" s="27" t="str">
        <f>E24</f>
        <v>Libor Brabenec</v>
      </c>
      <c r="K55" s="31"/>
      <c r="L55" s="97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hidden="1" customHeight="1">
      <c r="A56" s="29"/>
      <c r="B56" s="30"/>
      <c r="C56" s="31"/>
      <c r="D56" s="31"/>
      <c r="E56" s="31"/>
      <c r="F56" s="31"/>
      <c r="G56" s="31"/>
      <c r="H56" s="31"/>
      <c r="I56" s="31"/>
      <c r="J56" s="31"/>
      <c r="K56" s="31"/>
      <c r="L56" s="97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hidden="1" customHeight="1">
      <c r="A57" s="29"/>
      <c r="B57" s="30"/>
      <c r="C57" s="121" t="s">
        <v>91</v>
      </c>
      <c r="D57" s="122"/>
      <c r="E57" s="122"/>
      <c r="F57" s="122"/>
      <c r="G57" s="122"/>
      <c r="H57" s="122"/>
      <c r="I57" s="122"/>
      <c r="J57" s="123" t="s">
        <v>92</v>
      </c>
      <c r="K57" s="122"/>
      <c r="L57" s="97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hidden="1" customHeight="1">
      <c r="A58" s="29"/>
      <c r="B58" s="30"/>
      <c r="C58" s="31"/>
      <c r="D58" s="31"/>
      <c r="E58" s="31"/>
      <c r="F58" s="31"/>
      <c r="G58" s="31"/>
      <c r="H58" s="31"/>
      <c r="I58" s="31"/>
      <c r="J58" s="31"/>
      <c r="K58" s="31"/>
      <c r="L58" s="97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hidden="1" customHeight="1">
      <c r="A59" s="29"/>
      <c r="B59" s="30"/>
      <c r="C59" s="124" t="s">
        <v>74</v>
      </c>
      <c r="D59" s="31"/>
      <c r="E59" s="31"/>
      <c r="F59" s="31"/>
      <c r="G59" s="31"/>
      <c r="H59" s="31"/>
      <c r="I59" s="31"/>
      <c r="J59" s="72">
        <f>J79</f>
        <v>0</v>
      </c>
      <c r="K59" s="31"/>
      <c r="L59" s="97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2" t="s">
        <v>93</v>
      </c>
    </row>
    <row r="60" spans="1:47" s="2" customFormat="1" ht="21.75" hidden="1" customHeight="1">
      <c r="A60" s="29"/>
      <c r="B60" s="30"/>
      <c r="C60" s="31"/>
      <c r="D60" s="31"/>
      <c r="E60" s="31"/>
      <c r="F60" s="31"/>
      <c r="G60" s="31"/>
      <c r="H60" s="31"/>
      <c r="I60" s="31"/>
      <c r="J60" s="31"/>
      <c r="K60" s="31"/>
      <c r="L60" s="97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</row>
    <row r="61" spans="1:47" s="2" customFormat="1" ht="6.95" hidden="1" customHeight="1">
      <c r="A61" s="29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97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47" ht="11.25" hidden="1"/>
    <row r="63" spans="1:47" ht="11.25" hidden="1"/>
    <row r="64" spans="1:47" ht="11.25" hidden="1"/>
    <row r="65" spans="1:65" s="2" customFormat="1" ht="6.95" customHeight="1">
      <c r="A65" s="29"/>
      <c r="B65" s="44"/>
      <c r="C65" s="45"/>
      <c r="D65" s="45"/>
      <c r="E65" s="45"/>
      <c r="F65" s="45"/>
      <c r="G65" s="45"/>
      <c r="H65" s="45"/>
      <c r="I65" s="45"/>
      <c r="J65" s="45"/>
      <c r="K65" s="45"/>
      <c r="L65" s="97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65" s="2" customFormat="1" ht="24.95" customHeight="1">
      <c r="A66" s="29"/>
      <c r="B66" s="30"/>
      <c r="C66" s="18" t="s">
        <v>94</v>
      </c>
      <c r="D66" s="31"/>
      <c r="E66" s="31"/>
      <c r="F66" s="31"/>
      <c r="G66" s="31"/>
      <c r="H66" s="31"/>
      <c r="I66" s="31"/>
      <c r="J66" s="31"/>
      <c r="K66" s="31"/>
      <c r="L66" s="97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</row>
    <row r="67" spans="1:65" s="2" customFormat="1" ht="6.95" customHeight="1">
      <c r="A67" s="29"/>
      <c r="B67" s="30"/>
      <c r="C67" s="31"/>
      <c r="D67" s="31"/>
      <c r="E67" s="31"/>
      <c r="F67" s="31"/>
      <c r="G67" s="31"/>
      <c r="H67" s="31"/>
      <c r="I67" s="31"/>
      <c r="J67" s="31"/>
      <c r="K67" s="31"/>
      <c r="L67" s="97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pans="1:65" s="2" customFormat="1" ht="12" customHeight="1">
      <c r="A68" s="29"/>
      <c r="B68" s="30"/>
      <c r="C68" s="24" t="s">
        <v>16</v>
      </c>
      <c r="D68" s="31"/>
      <c r="E68" s="31"/>
      <c r="F68" s="31"/>
      <c r="G68" s="31"/>
      <c r="H68" s="31"/>
      <c r="I68" s="31"/>
      <c r="J68" s="31"/>
      <c r="K68" s="31"/>
      <c r="L68" s="97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65" s="2" customFormat="1" ht="16.5" customHeight="1">
      <c r="A69" s="29"/>
      <c r="B69" s="30"/>
      <c r="C69" s="31"/>
      <c r="D69" s="31"/>
      <c r="E69" s="230" t="str">
        <f>E7</f>
        <v>Chemické hubení nežádoucí vegetace v obvodu OŘ Plzeň 2024 - 2025</v>
      </c>
      <c r="F69" s="231"/>
      <c r="G69" s="231"/>
      <c r="H69" s="231"/>
      <c r="I69" s="31"/>
      <c r="J69" s="31"/>
      <c r="K69" s="31"/>
      <c r="L69" s="97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65" s="2" customFormat="1" ht="12" customHeight="1">
      <c r="A70" s="29"/>
      <c r="B70" s="30"/>
      <c r="C70" s="24" t="s">
        <v>88</v>
      </c>
      <c r="D70" s="31"/>
      <c r="E70" s="31"/>
      <c r="F70" s="31"/>
      <c r="G70" s="31"/>
      <c r="H70" s="31"/>
      <c r="I70" s="31"/>
      <c r="J70" s="31"/>
      <c r="K70" s="31"/>
      <c r="L70" s="97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65" s="2" customFormat="1" ht="16.5" customHeight="1">
      <c r="A71" s="29"/>
      <c r="B71" s="30"/>
      <c r="C71" s="31"/>
      <c r="D71" s="31"/>
      <c r="E71" s="202" t="str">
        <f>E9</f>
        <v>SO 02 - Soupis položek ST České Budějovice</v>
      </c>
      <c r="F71" s="232"/>
      <c r="G71" s="232"/>
      <c r="H71" s="232"/>
      <c r="I71" s="31"/>
      <c r="J71" s="31"/>
      <c r="K71" s="31"/>
      <c r="L71" s="97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65" s="2" customFormat="1" ht="6.95" customHeight="1">
      <c r="A72" s="29"/>
      <c r="B72" s="30"/>
      <c r="C72" s="31"/>
      <c r="D72" s="31"/>
      <c r="E72" s="31"/>
      <c r="F72" s="31"/>
      <c r="G72" s="31"/>
      <c r="H72" s="31"/>
      <c r="I72" s="31"/>
      <c r="J72" s="31"/>
      <c r="K72" s="31"/>
      <c r="L72" s="97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65" s="2" customFormat="1" ht="12" customHeight="1">
      <c r="A73" s="29"/>
      <c r="B73" s="30"/>
      <c r="C73" s="24" t="s">
        <v>22</v>
      </c>
      <c r="D73" s="31"/>
      <c r="E73" s="31"/>
      <c r="F73" s="22" t="str">
        <f>F12</f>
        <v>ST České Budějovice</v>
      </c>
      <c r="G73" s="31"/>
      <c r="H73" s="31"/>
      <c r="I73" s="24" t="s">
        <v>24</v>
      </c>
      <c r="J73" s="54" t="str">
        <f>IF(J12="","",J12)</f>
        <v>10. 10. 2023</v>
      </c>
      <c r="K73" s="31"/>
      <c r="L73" s="97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65" s="2" customFormat="1" ht="6.95" customHeight="1">
      <c r="A74" s="29"/>
      <c r="B74" s="30"/>
      <c r="C74" s="31"/>
      <c r="D74" s="31"/>
      <c r="E74" s="31"/>
      <c r="F74" s="31"/>
      <c r="G74" s="31"/>
      <c r="H74" s="31"/>
      <c r="I74" s="31"/>
      <c r="J74" s="31"/>
      <c r="K74" s="31"/>
      <c r="L74" s="97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65" s="2" customFormat="1" ht="15.2" customHeight="1">
      <c r="A75" s="29"/>
      <c r="B75" s="30"/>
      <c r="C75" s="24" t="s">
        <v>26</v>
      </c>
      <c r="D75" s="31"/>
      <c r="E75" s="31"/>
      <c r="F75" s="22" t="str">
        <f>E15</f>
        <v>Správa železnic, státní organizace, OŘ Plzeň</v>
      </c>
      <c r="G75" s="31"/>
      <c r="H75" s="31"/>
      <c r="I75" s="24" t="s">
        <v>34</v>
      </c>
      <c r="J75" s="27" t="str">
        <f>E21</f>
        <v xml:space="preserve"> </v>
      </c>
      <c r="K75" s="31"/>
      <c r="L75" s="97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65" s="2" customFormat="1" ht="15.2" customHeight="1">
      <c r="A76" s="29"/>
      <c r="B76" s="30"/>
      <c r="C76" s="24" t="s">
        <v>32</v>
      </c>
      <c r="D76" s="31"/>
      <c r="E76" s="31"/>
      <c r="F76" s="22" t="str">
        <f>IF(E18="","",E18)</f>
        <v>Vyplň údaj</v>
      </c>
      <c r="G76" s="31"/>
      <c r="H76" s="31"/>
      <c r="I76" s="24" t="s">
        <v>38</v>
      </c>
      <c r="J76" s="27" t="str">
        <f>E24</f>
        <v>Libor Brabenec</v>
      </c>
      <c r="K76" s="31"/>
      <c r="L76" s="97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65" s="2" customFormat="1" ht="10.35" customHeight="1">
      <c r="A77" s="29"/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97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65" s="9" customFormat="1" ht="29.25" customHeight="1">
      <c r="A78" s="125"/>
      <c r="B78" s="126"/>
      <c r="C78" s="127" t="s">
        <v>95</v>
      </c>
      <c r="D78" s="128" t="s">
        <v>61</v>
      </c>
      <c r="E78" s="128" t="s">
        <v>57</v>
      </c>
      <c r="F78" s="128" t="s">
        <v>58</v>
      </c>
      <c r="G78" s="128" t="s">
        <v>96</v>
      </c>
      <c r="H78" s="128" t="s">
        <v>97</v>
      </c>
      <c r="I78" s="128" t="s">
        <v>98</v>
      </c>
      <c r="J78" s="129" t="s">
        <v>92</v>
      </c>
      <c r="K78" s="130" t="s">
        <v>99</v>
      </c>
      <c r="L78" s="131"/>
      <c r="M78" s="63" t="s">
        <v>35</v>
      </c>
      <c r="N78" s="64" t="s">
        <v>46</v>
      </c>
      <c r="O78" s="64" t="s">
        <v>100</v>
      </c>
      <c r="P78" s="64" t="s">
        <v>101</v>
      </c>
      <c r="Q78" s="64" t="s">
        <v>102</v>
      </c>
      <c r="R78" s="64" t="s">
        <v>103</v>
      </c>
      <c r="S78" s="64" t="s">
        <v>104</v>
      </c>
      <c r="T78" s="65" t="s">
        <v>105</v>
      </c>
      <c r="U78" s="125"/>
      <c r="V78" s="125"/>
      <c r="W78" s="125"/>
      <c r="X78" s="125"/>
      <c r="Y78" s="125"/>
      <c r="Z78" s="125"/>
      <c r="AA78" s="125"/>
      <c r="AB78" s="125"/>
      <c r="AC78" s="125"/>
      <c r="AD78" s="125"/>
      <c r="AE78" s="125"/>
    </row>
    <row r="79" spans="1:65" s="2" customFormat="1" ht="22.9" customHeight="1">
      <c r="A79" s="29"/>
      <c r="B79" s="30"/>
      <c r="C79" s="70" t="s">
        <v>106</v>
      </c>
      <c r="D79" s="31"/>
      <c r="E79" s="31"/>
      <c r="F79" s="31"/>
      <c r="G79" s="31"/>
      <c r="H79" s="31"/>
      <c r="I79" s="31"/>
      <c r="J79" s="132">
        <f>BK79</f>
        <v>0</v>
      </c>
      <c r="K79" s="31"/>
      <c r="L79" s="34"/>
      <c r="M79" s="66"/>
      <c r="N79" s="133"/>
      <c r="O79" s="67"/>
      <c r="P79" s="134">
        <f>SUM(P80:P109)</f>
        <v>0</v>
      </c>
      <c r="Q79" s="67"/>
      <c r="R79" s="134">
        <f>SUM(R80:R109)</f>
        <v>15.435000000000002</v>
      </c>
      <c r="S79" s="67"/>
      <c r="T79" s="135">
        <f>SUM(T80:T109)</f>
        <v>0</v>
      </c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T79" s="12" t="s">
        <v>75</v>
      </c>
      <c r="AU79" s="12" t="s">
        <v>93</v>
      </c>
      <c r="BK79" s="136">
        <f>SUM(BK80:BK109)</f>
        <v>0</v>
      </c>
    </row>
    <row r="80" spans="1:65" s="2" customFormat="1" ht="16.5" customHeight="1">
      <c r="A80" s="29"/>
      <c r="B80" s="30"/>
      <c r="C80" s="137" t="s">
        <v>84</v>
      </c>
      <c r="D80" s="137" t="s">
        <v>107</v>
      </c>
      <c r="E80" s="138" t="s">
        <v>108</v>
      </c>
      <c r="F80" s="139" t="s">
        <v>109</v>
      </c>
      <c r="G80" s="140" t="s">
        <v>110</v>
      </c>
      <c r="H80" s="141">
        <v>20</v>
      </c>
      <c r="I80" s="142"/>
      <c r="J80" s="143">
        <f>ROUND(I80*H80,2)</f>
        <v>0</v>
      </c>
      <c r="K80" s="144"/>
      <c r="L80" s="34"/>
      <c r="M80" s="145" t="s">
        <v>35</v>
      </c>
      <c r="N80" s="146" t="s">
        <v>47</v>
      </c>
      <c r="O80" s="59"/>
      <c r="P80" s="147">
        <f>O80*H80</f>
        <v>0</v>
      </c>
      <c r="Q80" s="147">
        <v>0</v>
      </c>
      <c r="R80" s="147">
        <f>Q80*H80</f>
        <v>0</v>
      </c>
      <c r="S80" s="147">
        <v>0</v>
      </c>
      <c r="T80" s="148">
        <f>S80*H80</f>
        <v>0</v>
      </c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R80" s="149" t="s">
        <v>111</v>
      </c>
      <c r="AT80" s="149" t="s">
        <v>107</v>
      </c>
      <c r="AU80" s="149" t="s">
        <v>76</v>
      </c>
      <c r="AY80" s="12" t="s">
        <v>112</v>
      </c>
      <c r="BE80" s="150">
        <f>IF(N80="základní",J80,0)</f>
        <v>0</v>
      </c>
      <c r="BF80" s="150">
        <f>IF(N80="snížená",J80,0)</f>
        <v>0</v>
      </c>
      <c r="BG80" s="150">
        <f>IF(N80="zákl. přenesená",J80,0)</f>
        <v>0</v>
      </c>
      <c r="BH80" s="150">
        <f>IF(N80="sníž. přenesená",J80,0)</f>
        <v>0</v>
      </c>
      <c r="BI80" s="150">
        <f>IF(N80="nulová",J80,0)</f>
        <v>0</v>
      </c>
      <c r="BJ80" s="12" t="s">
        <v>84</v>
      </c>
      <c r="BK80" s="150">
        <f>ROUND(I80*H80,2)</f>
        <v>0</v>
      </c>
      <c r="BL80" s="12" t="s">
        <v>111</v>
      </c>
      <c r="BM80" s="149" t="s">
        <v>113</v>
      </c>
    </row>
    <row r="81" spans="1:65" s="2" customFormat="1" ht="29.25">
      <c r="A81" s="29"/>
      <c r="B81" s="30"/>
      <c r="C81" s="31"/>
      <c r="D81" s="151" t="s">
        <v>114</v>
      </c>
      <c r="E81" s="31"/>
      <c r="F81" s="152" t="s">
        <v>115</v>
      </c>
      <c r="G81" s="31"/>
      <c r="H81" s="31"/>
      <c r="I81" s="153"/>
      <c r="J81" s="31"/>
      <c r="K81" s="31"/>
      <c r="L81" s="34"/>
      <c r="M81" s="154"/>
      <c r="N81" s="155"/>
      <c r="O81" s="59"/>
      <c r="P81" s="59"/>
      <c r="Q81" s="59"/>
      <c r="R81" s="59"/>
      <c r="S81" s="59"/>
      <c r="T81" s="60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T81" s="12" t="s">
        <v>114</v>
      </c>
      <c r="AU81" s="12" t="s">
        <v>76</v>
      </c>
    </row>
    <row r="82" spans="1:65" s="2" customFormat="1" ht="16.5" customHeight="1">
      <c r="A82" s="29"/>
      <c r="B82" s="30"/>
      <c r="C82" s="137" t="s">
        <v>86</v>
      </c>
      <c r="D82" s="137" t="s">
        <v>107</v>
      </c>
      <c r="E82" s="138" t="s">
        <v>116</v>
      </c>
      <c r="F82" s="139" t="s">
        <v>117</v>
      </c>
      <c r="G82" s="140" t="s">
        <v>110</v>
      </c>
      <c r="H82" s="141">
        <v>20</v>
      </c>
      <c r="I82" s="142"/>
      <c r="J82" s="143">
        <f>ROUND(I82*H82,2)</f>
        <v>0</v>
      </c>
      <c r="K82" s="144"/>
      <c r="L82" s="34"/>
      <c r="M82" s="145" t="s">
        <v>35</v>
      </c>
      <c r="N82" s="146" t="s">
        <v>47</v>
      </c>
      <c r="O82" s="59"/>
      <c r="P82" s="147">
        <f>O82*H82</f>
        <v>0</v>
      </c>
      <c r="Q82" s="147">
        <v>0</v>
      </c>
      <c r="R82" s="147">
        <f>Q82*H82</f>
        <v>0</v>
      </c>
      <c r="S82" s="147">
        <v>0</v>
      </c>
      <c r="T82" s="148">
        <f>S82*H82</f>
        <v>0</v>
      </c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R82" s="149" t="s">
        <v>111</v>
      </c>
      <c r="AT82" s="149" t="s">
        <v>107</v>
      </c>
      <c r="AU82" s="149" t="s">
        <v>76</v>
      </c>
      <c r="AY82" s="12" t="s">
        <v>112</v>
      </c>
      <c r="BE82" s="150">
        <f>IF(N82="základní",J82,0)</f>
        <v>0</v>
      </c>
      <c r="BF82" s="150">
        <f>IF(N82="snížená",J82,0)</f>
        <v>0</v>
      </c>
      <c r="BG82" s="150">
        <f>IF(N82="zákl. přenesená",J82,0)</f>
        <v>0</v>
      </c>
      <c r="BH82" s="150">
        <f>IF(N82="sníž. přenesená",J82,0)</f>
        <v>0</v>
      </c>
      <c r="BI82" s="150">
        <f>IF(N82="nulová",J82,0)</f>
        <v>0</v>
      </c>
      <c r="BJ82" s="12" t="s">
        <v>84</v>
      </c>
      <c r="BK82" s="150">
        <f>ROUND(I82*H82,2)</f>
        <v>0</v>
      </c>
      <c r="BL82" s="12" t="s">
        <v>111</v>
      </c>
      <c r="BM82" s="149" t="s">
        <v>118</v>
      </c>
    </row>
    <row r="83" spans="1:65" s="2" customFormat="1" ht="29.25">
      <c r="A83" s="29"/>
      <c r="B83" s="30"/>
      <c r="C83" s="31"/>
      <c r="D83" s="151" t="s">
        <v>114</v>
      </c>
      <c r="E83" s="31"/>
      <c r="F83" s="152" t="s">
        <v>119</v>
      </c>
      <c r="G83" s="31"/>
      <c r="H83" s="31"/>
      <c r="I83" s="153"/>
      <c r="J83" s="31"/>
      <c r="K83" s="31"/>
      <c r="L83" s="34"/>
      <c r="M83" s="154"/>
      <c r="N83" s="155"/>
      <c r="O83" s="59"/>
      <c r="P83" s="59"/>
      <c r="Q83" s="59"/>
      <c r="R83" s="59"/>
      <c r="S83" s="59"/>
      <c r="T83" s="60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T83" s="12" t="s">
        <v>114</v>
      </c>
      <c r="AU83" s="12" t="s">
        <v>76</v>
      </c>
    </row>
    <row r="84" spans="1:65" s="2" customFormat="1" ht="21.75" customHeight="1">
      <c r="A84" s="29"/>
      <c r="B84" s="30"/>
      <c r="C84" s="137" t="s">
        <v>120</v>
      </c>
      <c r="D84" s="137" t="s">
        <v>107</v>
      </c>
      <c r="E84" s="138" t="s">
        <v>121</v>
      </c>
      <c r="F84" s="139" t="s">
        <v>122</v>
      </c>
      <c r="G84" s="140" t="s">
        <v>110</v>
      </c>
      <c r="H84" s="141">
        <v>20</v>
      </c>
      <c r="I84" s="142"/>
      <c r="J84" s="143">
        <f>ROUND(I84*H84,2)</f>
        <v>0</v>
      </c>
      <c r="K84" s="144"/>
      <c r="L84" s="34"/>
      <c r="M84" s="145" t="s">
        <v>35</v>
      </c>
      <c r="N84" s="146" t="s">
        <v>47</v>
      </c>
      <c r="O84" s="59"/>
      <c r="P84" s="147">
        <f>O84*H84</f>
        <v>0</v>
      </c>
      <c r="Q84" s="147">
        <v>0</v>
      </c>
      <c r="R84" s="147">
        <f>Q84*H84</f>
        <v>0</v>
      </c>
      <c r="S84" s="147">
        <v>0</v>
      </c>
      <c r="T84" s="148">
        <f>S84*H84</f>
        <v>0</v>
      </c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R84" s="149" t="s">
        <v>111</v>
      </c>
      <c r="AT84" s="149" t="s">
        <v>107</v>
      </c>
      <c r="AU84" s="149" t="s">
        <v>76</v>
      </c>
      <c r="AY84" s="12" t="s">
        <v>112</v>
      </c>
      <c r="BE84" s="150">
        <f>IF(N84="základní",J84,0)</f>
        <v>0</v>
      </c>
      <c r="BF84" s="150">
        <f>IF(N84="snížená",J84,0)</f>
        <v>0</v>
      </c>
      <c r="BG84" s="150">
        <f>IF(N84="zákl. přenesená",J84,0)</f>
        <v>0</v>
      </c>
      <c r="BH84" s="150">
        <f>IF(N84="sníž. přenesená",J84,0)</f>
        <v>0</v>
      </c>
      <c r="BI84" s="150">
        <f>IF(N84="nulová",J84,0)</f>
        <v>0</v>
      </c>
      <c r="BJ84" s="12" t="s">
        <v>84</v>
      </c>
      <c r="BK84" s="150">
        <f>ROUND(I84*H84,2)</f>
        <v>0</v>
      </c>
      <c r="BL84" s="12" t="s">
        <v>111</v>
      </c>
      <c r="BM84" s="149" t="s">
        <v>123</v>
      </c>
    </row>
    <row r="85" spans="1:65" s="2" customFormat="1" ht="29.25">
      <c r="A85" s="29"/>
      <c r="B85" s="30"/>
      <c r="C85" s="31"/>
      <c r="D85" s="151" t="s">
        <v>114</v>
      </c>
      <c r="E85" s="31"/>
      <c r="F85" s="152" t="s">
        <v>124</v>
      </c>
      <c r="G85" s="31"/>
      <c r="H85" s="31"/>
      <c r="I85" s="153"/>
      <c r="J85" s="31"/>
      <c r="K85" s="31"/>
      <c r="L85" s="34"/>
      <c r="M85" s="154"/>
      <c r="N85" s="155"/>
      <c r="O85" s="59"/>
      <c r="P85" s="59"/>
      <c r="Q85" s="59"/>
      <c r="R85" s="59"/>
      <c r="S85" s="59"/>
      <c r="T85" s="60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T85" s="12" t="s">
        <v>114</v>
      </c>
      <c r="AU85" s="12" t="s">
        <v>76</v>
      </c>
    </row>
    <row r="86" spans="1:65" s="2" customFormat="1" ht="21.75" customHeight="1">
      <c r="A86" s="29"/>
      <c r="B86" s="30"/>
      <c r="C86" s="137" t="s">
        <v>111</v>
      </c>
      <c r="D86" s="137" t="s">
        <v>107</v>
      </c>
      <c r="E86" s="138" t="s">
        <v>125</v>
      </c>
      <c r="F86" s="139" t="s">
        <v>126</v>
      </c>
      <c r="G86" s="140" t="s">
        <v>110</v>
      </c>
      <c r="H86" s="141">
        <v>20</v>
      </c>
      <c r="I86" s="142"/>
      <c r="J86" s="143">
        <f>ROUND(I86*H86,2)</f>
        <v>0</v>
      </c>
      <c r="K86" s="144"/>
      <c r="L86" s="34"/>
      <c r="M86" s="145" t="s">
        <v>35</v>
      </c>
      <c r="N86" s="146" t="s">
        <v>47</v>
      </c>
      <c r="O86" s="59"/>
      <c r="P86" s="147">
        <f>O86*H86</f>
        <v>0</v>
      </c>
      <c r="Q86" s="147">
        <v>0</v>
      </c>
      <c r="R86" s="147">
        <f>Q86*H86</f>
        <v>0</v>
      </c>
      <c r="S86" s="147">
        <v>0</v>
      </c>
      <c r="T86" s="148">
        <f>S86*H86</f>
        <v>0</v>
      </c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R86" s="149" t="s">
        <v>111</v>
      </c>
      <c r="AT86" s="149" t="s">
        <v>107</v>
      </c>
      <c r="AU86" s="149" t="s">
        <v>76</v>
      </c>
      <c r="AY86" s="12" t="s">
        <v>112</v>
      </c>
      <c r="BE86" s="150">
        <f>IF(N86="základní",J86,0)</f>
        <v>0</v>
      </c>
      <c r="BF86" s="150">
        <f>IF(N86="snížená",J86,0)</f>
        <v>0</v>
      </c>
      <c r="BG86" s="150">
        <f>IF(N86="zákl. přenesená",J86,0)</f>
        <v>0</v>
      </c>
      <c r="BH86" s="150">
        <f>IF(N86="sníž. přenesená",J86,0)</f>
        <v>0</v>
      </c>
      <c r="BI86" s="150">
        <f>IF(N86="nulová",J86,0)</f>
        <v>0</v>
      </c>
      <c r="BJ86" s="12" t="s">
        <v>84</v>
      </c>
      <c r="BK86" s="150">
        <f>ROUND(I86*H86,2)</f>
        <v>0</v>
      </c>
      <c r="BL86" s="12" t="s">
        <v>111</v>
      </c>
      <c r="BM86" s="149" t="s">
        <v>127</v>
      </c>
    </row>
    <row r="87" spans="1:65" s="2" customFormat="1" ht="29.25">
      <c r="A87" s="29"/>
      <c r="B87" s="30"/>
      <c r="C87" s="31"/>
      <c r="D87" s="151" t="s">
        <v>114</v>
      </c>
      <c r="E87" s="31"/>
      <c r="F87" s="152" t="s">
        <v>128</v>
      </c>
      <c r="G87" s="31"/>
      <c r="H87" s="31"/>
      <c r="I87" s="153"/>
      <c r="J87" s="31"/>
      <c r="K87" s="31"/>
      <c r="L87" s="34"/>
      <c r="M87" s="154"/>
      <c r="N87" s="155"/>
      <c r="O87" s="59"/>
      <c r="P87" s="59"/>
      <c r="Q87" s="59"/>
      <c r="R87" s="59"/>
      <c r="S87" s="59"/>
      <c r="T87" s="60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T87" s="12" t="s">
        <v>114</v>
      </c>
      <c r="AU87" s="12" t="s">
        <v>76</v>
      </c>
    </row>
    <row r="88" spans="1:65" s="2" customFormat="1" ht="21.75" customHeight="1">
      <c r="A88" s="29"/>
      <c r="B88" s="30"/>
      <c r="C88" s="137" t="s">
        <v>129</v>
      </c>
      <c r="D88" s="137" t="s">
        <v>107</v>
      </c>
      <c r="E88" s="138" t="s">
        <v>130</v>
      </c>
      <c r="F88" s="139" t="s">
        <v>131</v>
      </c>
      <c r="G88" s="140" t="s">
        <v>110</v>
      </c>
      <c r="H88" s="141">
        <v>4700</v>
      </c>
      <c r="I88" s="142"/>
      <c r="J88" s="143">
        <f>ROUND(I88*H88,2)</f>
        <v>0</v>
      </c>
      <c r="K88" s="144"/>
      <c r="L88" s="34"/>
      <c r="M88" s="145" t="s">
        <v>35</v>
      </c>
      <c r="N88" s="146" t="s">
        <v>47</v>
      </c>
      <c r="O88" s="59"/>
      <c r="P88" s="147">
        <f>O88*H88</f>
        <v>0</v>
      </c>
      <c r="Q88" s="147">
        <v>0</v>
      </c>
      <c r="R88" s="147">
        <f>Q88*H88</f>
        <v>0</v>
      </c>
      <c r="S88" s="147">
        <v>0</v>
      </c>
      <c r="T88" s="148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49" t="s">
        <v>111</v>
      </c>
      <c r="AT88" s="149" t="s">
        <v>107</v>
      </c>
      <c r="AU88" s="149" t="s">
        <v>76</v>
      </c>
      <c r="AY88" s="12" t="s">
        <v>112</v>
      </c>
      <c r="BE88" s="150">
        <f>IF(N88="základní",J88,0)</f>
        <v>0</v>
      </c>
      <c r="BF88" s="150">
        <f>IF(N88="snížená",J88,0)</f>
        <v>0</v>
      </c>
      <c r="BG88" s="150">
        <f>IF(N88="zákl. přenesená",J88,0)</f>
        <v>0</v>
      </c>
      <c r="BH88" s="150">
        <f>IF(N88="sníž. přenesená",J88,0)</f>
        <v>0</v>
      </c>
      <c r="BI88" s="150">
        <f>IF(N88="nulová",J88,0)</f>
        <v>0</v>
      </c>
      <c r="BJ88" s="12" t="s">
        <v>84</v>
      </c>
      <c r="BK88" s="150">
        <f>ROUND(I88*H88,2)</f>
        <v>0</v>
      </c>
      <c r="BL88" s="12" t="s">
        <v>111</v>
      </c>
      <c r="BM88" s="149" t="s">
        <v>132</v>
      </c>
    </row>
    <row r="89" spans="1:65" s="2" customFormat="1" ht="29.25">
      <c r="A89" s="29"/>
      <c r="B89" s="30"/>
      <c r="C89" s="31"/>
      <c r="D89" s="151" t="s">
        <v>114</v>
      </c>
      <c r="E89" s="31"/>
      <c r="F89" s="152" t="s">
        <v>133</v>
      </c>
      <c r="G89" s="31"/>
      <c r="H89" s="31"/>
      <c r="I89" s="153"/>
      <c r="J89" s="31"/>
      <c r="K89" s="31"/>
      <c r="L89" s="34"/>
      <c r="M89" s="154"/>
      <c r="N89" s="155"/>
      <c r="O89" s="59"/>
      <c r="P89" s="59"/>
      <c r="Q89" s="59"/>
      <c r="R89" s="59"/>
      <c r="S89" s="59"/>
      <c r="T89" s="60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T89" s="12" t="s">
        <v>114</v>
      </c>
      <c r="AU89" s="12" t="s">
        <v>76</v>
      </c>
    </row>
    <row r="90" spans="1:65" s="2" customFormat="1" ht="21.75" customHeight="1">
      <c r="A90" s="29"/>
      <c r="B90" s="30"/>
      <c r="C90" s="137" t="s">
        <v>134</v>
      </c>
      <c r="D90" s="137" t="s">
        <v>107</v>
      </c>
      <c r="E90" s="138" t="s">
        <v>135</v>
      </c>
      <c r="F90" s="139" t="s">
        <v>136</v>
      </c>
      <c r="G90" s="140" t="s">
        <v>110</v>
      </c>
      <c r="H90" s="141">
        <v>120</v>
      </c>
      <c r="I90" s="142"/>
      <c r="J90" s="143">
        <f>ROUND(I90*H90,2)</f>
        <v>0</v>
      </c>
      <c r="K90" s="144"/>
      <c r="L90" s="34"/>
      <c r="M90" s="145" t="s">
        <v>35</v>
      </c>
      <c r="N90" s="146" t="s">
        <v>47</v>
      </c>
      <c r="O90" s="59"/>
      <c r="P90" s="147">
        <f>O90*H90</f>
        <v>0</v>
      </c>
      <c r="Q90" s="147">
        <v>0</v>
      </c>
      <c r="R90" s="147">
        <f>Q90*H90</f>
        <v>0</v>
      </c>
      <c r="S90" s="147">
        <v>0</v>
      </c>
      <c r="T90" s="148">
        <f>S90*H90</f>
        <v>0</v>
      </c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R90" s="149" t="s">
        <v>111</v>
      </c>
      <c r="AT90" s="149" t="s">
        <v>107</v>
      </c>
      <c r="AU90" s="149" t="s">
        <v>76</v>
      </c>
      <c r="AY90" s="12" t="s">
        <v>112</v>
      </c>
      <c r="BE90" s="150">
        <f>IF(N90="základní",J90,0)</f>
        <v>0</v>
      </c>
      <c r="BF90" s="150">
        <f>IF(N90="snížená",J90,0)</f>
        <v>0</v>
      </c>
      <c r="BG90" s="150">
        <f>IF(N90="zákl. přenesená",J90,0)</f>
        <v>0</v>
      </c>
      <c r="BH90" s="150">
        <f>IF(N90="sníž. přenesená",J90,0)</f>
        <v>0</v>
      </c>
      <c r="BI90" s="150">
        <f>IF(N90="nulová",J90,0)</f>
        <v>0</v>
      </c>
      <c r="BJ90" s="12" t="s">
        <v>84</v>
      </c>
      <c r="BK90" s="150">
        <f>ROUND(I90*H90,2)</f>
        <v>0</v>
      </c>
      <c r="BL90" s="12" t="s">
        <v>111</v>
      </c>
      <c r="BM90" s="149" t="s">
        <v>137</v>
      </c>
    </row>
    <row r="91" spans="1:65" s="2" customFormat="1" ht="29.25">
      <c r="A91" s="29"/>
      <c r="B91" s="30"/>
      <c r="C91" s="31"/>
      <c r="D91" s="151" t="s">
        <v>114</v>
      </c>
      <c r="E91" s="31"/>
      <c r="F91" s="152" t="s">
        <v>138</v>
      </c>
      <c r="G91" s="31"/>
      <c r="H91" s="31"/>
      <c r="I91" s="153"/>
      <c r="J91" s="31"/>
      <c r="K91" s="31"/>
      <c r="L91" s="34"/>
      <c r="M91" s="154"/>
      <c r="N91" s="155"/>
      <c r="O91" s="59"/>
      <c r="P91" s="59"/>
      <c r="Q91" s="59"/>
      <c r="R91" s="59"/>
      <c r="S91" s="59"/>
      <c r="T91" s="60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T91" s="12" t="s">
        <v>114</v>
      </c>
      <c r="AU91" s="12" t="s">
        <v>76</v>
      </c>
    </row>
    <row r="92" spans="1:65" s="2" customFormat="1" ht="16.5" customHeight="1">
      <c r="A92" s="29"/>
      <c r="B92" s="30"/>
      <c r="C92" s="137" t="s">
        <v>139</v>
      </c>
      <c r="D92" s="137" t="s">
        <v>107</v>
      </c>
      <c r="E92" s="138" t="s">
        <v>140</v>
      </c>
      <c r="F92" s="139" t="s">
        <v>141</v>
      </c>
      <c r="G92" s="140" t="s">
        <v>142</v>
      </c>
      <c r="H92" s="141">
        <v>20</v>
      </c>
      <c r="I92" s="142"/>
      <c r="J92" s="143">
        <f>ROUND(I92*H92,2)</f>
        <v>0</v>
      </c>
      <c r="K92" s="144"/>
      <c r="L92" s="34"/>
      <c r="M92" s="145" t="s">
        <v>35</v>
      </c>
      <c r="N92" s="146" t="s">
        <v>47</v>
      </c>
      <c r="O92" s="59"/>
      <c r="P92" s="147">
        <f>O92*H92</f>
        <v>0</v>
      </c>
      <c r="Q92" s="147">
        <v>0</v>
      </c>
      <c r="R92" s="147">
        <f>Q92*H92</f>
        <v>0</v>
      </c>
      <c r="S92" s="147">
        <v>0</v>
      </c>
      <c r="T92" s="148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49" t="s">
        <v>111</v>
      </c>
      <c r="AT92" s="149" t="s">
        <v>107</v>
      </c>
      <c r="AU92" s="149" t="s">
        <v>76</v>
      </c>
      <c r="AY92" s="12" t="s">
        <v>112</v>
      </c>
      <c r="BE92" s="150">
        <f>IF(N92="základní",J92,0)</f>
        <v>0</v>
      </c>
      <c r="BF92" s="150">
        <f>IF(N92="snížená",J92,0)</f>
        <v>0</v>
      </c>
      <c r="BG92" s="150">
        <f>IF(N92="zákl. přenesená",J92,0)</f>
        <v>0</v>
      </c>
      <c r="BH92" s="150">
        <f>IF(N92="sníž. přenesená",J92,0)</f>
        <v>0</v>
      </c>
      <c r="BI92" s="150">
        <f>IF(N92="nulová",J92,0)</f>
        <v>0</v>
      </c>
      <c r="BJ92" s="12" t="s">
        <v>84</v>
      </c>
      <c r="BK92" s="150">
        <f>ROUND(I92*H92,2)</f>
        <v>0</v>
      </c>
      <c r="BL92" s="12" t="s">
        <v>111</v>
      </c>
      <c r="BM92" s="149" t="s">
        <v>143</v>
      </c>
    </row>
    <row r="93" spans="1:65" s="2" customFormat="1" ht="29.25">
      <c r="A93" s="29"/>
      <c r="B93" s="30"/>
      <c r="C93" s="31"/>
      <c r="D93" s="151" t="s">
        <v>114</v>
      </c>
      <c r="E93" s="31"/>
      <c r="F93" s="152" t="s">
        <v>144</v>
      </c>
      <c r="G93" s="31"/>
      <c r="H93" s="31"/>
      <c r="I93" s="153"/>
      <c r="J93" s="31"/>
      <c r="K93" s="31"/>
      <c r="L93" s="34"/>
      <c r="M93" s="154"/>
      <c r="N93" s="155"/>
      <c r="O93" s="59"/>
      <c r="P93" s="59"/>
      <c r="Q93" s="59"/>
      <c r="R93" s="59"/>
      <c r="S93" s="59"/>
      <c r="T93" s="60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2" t="s">
        <v>114</v>
      </c>
      <c r="AU93" s="12" t="s">
        <v>76</v>
      </c>
    </row>
    <row r="94" spans="1:65" s="2" customFormat="1" ht="16.5" customHeight="1">
      <c r="A94" s="29"/>
      <c r="B94" s="30"/>
      <c r="C94" s="137" t="s">
        <v>145</v>
      </c>
      <c r="D94" s="137" t="s">
        <v>107</v>
      </c>
      <c r="E94" s="138" t="s">
        <v>146</v>
      </c>
      <c r="F94" s="139" t="s">
        <v>147</v>
      </c>
      <c r="G94" s="140" t="s">
        <v>142</v>
      </c>
      <c r="H94" s="141">
        <v>5</v>
      </c>
      <c r="I94" s="142"/>
      <c r="J94" s="143">
        <f>ROUND(I94*H94,2)</f>
        <v>0</v>
      </c>
      <c r="K94" s="144"/>
      <c r="L94" s="34"/>
      <c r="M94" s="145" t="s">
        <v>35</v>
      </c>
      <c r="N94" s="146" t="s">
        <v>47</v>
      </c>
      <c r="O94" s="59"/>
      <c r="P94" s="147">
        <f>O94*H94</f>
        <v>0</v>
      </c>
      <c r="Q94" s="147">
        <v>0</v>
      </c>
      <c r="R94" s="147">
        <f>Q94*H94</f>
        <v>0</v>
      </c>
      <c r="S94" s="147">
        <v>0</v>
      </c>
      <c r="T94" s="148">
        <f>S94*H94</f>
        <v>0</v>
      </c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R94" s="149" t="s">
        <v>111</v>
      </c>
      <c r="AT94" s="149" t="s">
        <v>107</v>
      </c>
      <c r="AU94" s="149" t="s">
        <v>76</v>
      </c>
      <c r="AY94" s="12" t="s">
        <v>112</v>
      </c>
      <c r="BE94" s="150">
        <f>IF(N94="základní",J94,0)</f>
        <v>0</v>
      </c>
      <c r="BF94" s="150">
        <f>IF(N94="snížená",J94,0)</f>
        <v>0</v>
      </c>
      <c r="BG94" s="150">
        <f>IF(N94="zákl. přenesená",J94,0)</f>
        <v>0</v>
      </c>
      <c r="BH94" s="150">
        <f>IF(N94="sníž. přenesená",J94,0)</f>
        <v>0</v>
      </c>
      <c r="BI94" s="150">
        <f>IF(N94="nulová",J94,0)</f>
        <v>0</v>
      </c>
      <c r="BJ94" s="12" t="s">
        <v>84</v>
      </c>
      <c r="BK94" s="150">
        <f>ROUND(I94*H94,2)</f>
        <v>0</v>
      </c>
      <c r="BL94" s="12" t="s">
        <v>111</v>
      </c>
      <c r="BM94" s="149" t="s">
        <v>148</v>
      </c>
    </row>
    <row r="95" spans="1:65" s="2" customFormat="1" ht="29.25">
      <c r="A95" s="29"/>
      <c r="B95" s="30"/>
      <c r="C95" s="31"/>
      <c r="D95" s="151" t="s">
        <v>114</v>
      </c>
      <c r="E95" s="31"/>
      <c r="F95" s="152" t="s">
        <v>149</v>
      </c>
      <c r="G95" s="31"/>
      <c r="H95" s="31"/>
      <c r="I95" s="153"/>
      <c r="J95" s="31"/>
      <c r="K95" s="31"/>
      <c r="L95" s="34"/>
      <c r="M95" s="154"/>
      <c r="N95" s="155"/>
      <c r="O95" s="59"/>
      <c r="P95" s="59"/>
      <c r="Q95" s="59"/>
      <c r="R95" s="59"/>
      <c r="S95" s="59"/>
      <c r="T95" s="60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T95" s="12" t="s">
        <v>114</v>
      </c>
      <c r="AU95" s="12" t="s">
        <v>76</v>
      </c>
    </row>
    <row r="96" spans="1:65" s="2" customFormat="1" ht="24.2" customHeight="1">
      <c r="A96" s="29"/>
      <c r="B96" s="30"/>
      <c r="C96" s="137" t="s">
        <v>150</v>
      </c>
      <c r="D96" s="137" t="s">
        <v>107</v>
      </c>
      <c r="E96" s="138" t="s">
        <v>151</v>
      </c>
      <c r="F96" s="139" t="s">
        <v>152</v>
      </c>
      <c r="G96" s="140" t="s">
        <v>142</v>
      </c>
      <c r="H96" s="141">
        <v>20</v>
      </c>
      <c r="I96" s="142"/>
      <c r="J96" s="143">
        <f>ROUND(I96*H96,2)</f>
        <v>0</v>
      </c>
      <c r="K96" s="144"/>
      <c r="L96" s="34"/>
      <c r="M96" s="145" t="s">
        <v>35</v>
      </c>
      <c r="N96" s="146" t="s">
        <v>47</v>
      </c>
      <c r="O96" s="59"/>
      <c r="P96" s="147">
        <f>O96*H96</f>
        <v>0</v>
      </c>
      <c r="Q96" s="147">
        <v>0</v>
      </c>
      <c r="R96" s="147">
        <f>Q96*H96</f>
        <v>0</v>
      </c>
      <c r="S96" s="147">
        <v>0</v>
      </c>
      <c r="T96" s="148">
        <f>S96*H96</f>
        <v>0</v>
      </c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R96" s="149" t="s">
        <v>111</v>
      </c>
      <c r="AT96" s="149" t="s">
        <v>107</v>
      </c>
      <c r="AU96" s="149" t="s">
        <v>76</v>
      </c>
      <c r="AY96" s="12" t="s">
        <v>112</v>
      </c>
      <c r="BE96" s="150">
        <f>IF(N96="základní",J96,0)</f>
        <v>0</v>
      </c>
      <c r="BF96" s="150">
        <f>IF(N96="snížená",J96,0)</f>
        <v>0</v>
      </c>
      <c r="BG96" s="150">
        <f>IF(N96="zákl. přenesená",J96,0)</f>
        <v>0</v>
      </c>
      <c r="BH96" s="150">
        <f>IF(N96="sníž. přenesená",J96,0)</f>
        <v>0</v>
      </c>
      <c r="BI96" s="150">
        <f>IF(N96="nulová",J96,0)</f>
        <v>0</v>
      </c>
      <c r="BJ96" s="12" t="s">
        <v>84</v>
      </c>
      <c r="BK96" s="150">
        <f>ROUND(I96*H96,2)</f>
        <v>0</v>
      </c>
      <c r="BL96" s="12" t="s">
        <v>111</v>
      </c>
      <c r="BM96" s="149" t="s">
        <v>153</v>
      </c>
    </row>
    <row r="97" spans="1:65" s="2" customFormat="1" ht="39">
      <c r="A97" s="29"/>
      <c r="B97" s="30"/>
      <c r="C97" s="31"/>
      <c r="D97" s="151" t="s">
        <v>114</v>
      </c>
      <c r="E97" s="31"/>
      <c r="F97" s="152" t="s">
        <v>154</v>
      </c>
      <c r="G97" s="31"/>
      <c r="H97" s="31"/>
      <c r="I97" s="153"/>
      <c r="J97" s="31"/>
      <c r="K97" s="31"/>
      <c r="L97" s="34"/>
      <c r="M97" s="154"/>
      <c r="N97" s="155"/>
      <c r="O97" s="59"/>
      <c r="P97" s="59"/>
      <c r="Q97" s="59"/>
      <c r="R97" s="59"/>
      <c r="S97" s="59"/>
      <c r="T97" s="60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T97" s="12" t="s">
        <v>114</v>
      </c>
      <c r="AU97" s="12" t="s">
        <v>76</v>
      </c>
    </row>
    <row r="98" spans="1:65" s="2" customFormat="1" ht="16.5" customHeight="1">
      <c r="A98" s="29"/>
      <c r="B98" s="30"/>
      <c r="C98" s="137" t="s">
        <v>155</v>
      </c>
      <c r="D98" s="137" t="s">
        <v>107</v>
      </c>
      <c r="E98" s="138" t="s">
        <v>156</v>
      </c>
      <c r="F98" s="139" t="s">
        <v>157</v>
      </c>
      <c r="G98" s="140" t="s">
        <v>158</v>
      </c>
      <c r="H98" s="141">
        <v>4</v>
      </c>
      <c r="I98" s="142"/>
      <c r="J98" s="143">
        <f>ROUND(I98*H98,2)</f>
        <v>0</v>
      </c>
      <c r="K98" s="144"/>
      <c r="L98" s="34"/>
      <c r="M98" s="145" t="s">
        <v>35</v>
      </c>
      <c r="N98" s="146" t="s">
        <v>47</v>
      </c>
      <c r="O98" s="59"/>
      <c r="P98" s="147">
        <f>O98*H98</f>
        <v>0</v>
      </c>
      <c r="Q98" s="147">
        <v>0</v>
      </c>
      <c r="R98" s="147">
        <f>Q98*H98</f>
        <v>0</v>
      </c>
      <c r="S98" s="147">
        <v>0</v>
      </c>
      <c r="T98" s="148">
        <f>S98*H98</f>
        <v>0</v>
      </c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R98" s="149" t="s">
        <v>111</v>
      </c>
      <c r="AT98" s="149" t="s">
        <v>107</v>
      </c>
      <c r="AU98" s="149" t="s">
        <v>76</v>
      </c>
      <c r="AY98" s="12" t="s">
        <v>112</v>
      </c>
      <c r="BE98" s="150">
        <f>IF(N98="základní",J98,0)</f>
        <v>0</v>
      </c>
      <c r="BF98" s="150">
        <f>IF(N98="snížená",J98,0)</f>
        <v>0</v>
      </c>
      <c r="BG98" s="150">
        <f>IF(N98="zákl. přenesená",J98,0)</f>
        <v>0</v>
      </c>
      <c r="BH98" s="150">
        <f>IF(N98="sníž. přenesená",J98,0)</f>
        <v>0</v>
      </c>
      <c r="BI98" s="150">
        <f>IF(N98="nulová",J98,0)</f>
        <v>0</v>
      </c>
      <c r="BJ98" s="12" t="s">
        <v>84</v>
      </c>
      <c r="BK98" s="150">
        <f>ROUND(I98*H98,2)</f>
        <v>0</v>
      </c>
      <c r="BL98" s="12" t="s">
        <v>111</v>
      </c>
      <c r="BM98" s="149" t="s">
        <v>159</v>
      </c>
    </row>
    <row r="99" spans="1:65" s="2" customFormat="1" ht="29.25">
      <c r="A99" s="29"/>
      <c r="B99" s="30"/>
      <c r="C99" s="31"/>
      <c r="D99" s="151" t="s">
        <v>114</v>
      </c>
      <c r="E99" s="31"/>
      <c r="F99" s="152" t="s">
        <v>160</v>
      </c>
      <c r="G99" s="31"/>
      <c r="H99" s="31"/>
      <c r="I99" s="153"/>
      <c r="J99" s="31"/>
      <c r="K99" s="31"/>
      <c r="L99" s="34"/>
      <c r="M99" s="154"/>
      <c r="N99" s="155"/>
      <c r="O99" s="59"/>
      <c r="P99" s="59"/>
      <c r="Q99" s="59"/>
      <c r="R99" s="59"/>
      <c r="S99" s="59"/>
      <c r="T99" s="60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T99" s="12" t="s">
        <v>114</v>
      </c>
      <c r="AU99" s="12" t="s">
        <v>76</v>
      </c>
    </row>
    <row r="100" spans="1:65" s="2" customFormat="1" ht="29.25">
      <c r="A100" s="29"/>
      <c r="B100" s="30"/>
      <c r="C100" s="31"/>
      <c r="D100" s="151" t="s">
        <v>161</v>
      </c>
      <c r="E100" s="31"/>
      <c r="F100" s="156" t="s">
        <v>162</v>
      </c>
      <c r="G100" s="31"/>
      <c r="H100" s="31"/>
      <c r="I100" s="153"/>
      <c r="J100" s="31"/>
      <c r="K100" s="31"/>
      <c r="L100" s="34"/>
      <c r="M100" s="154"/>
      <c r="N100" s="155"/>
      <c r="O100" s="59"/>
      <c r="P100" s="59"/>
      <c r="Q100" s="59"/>
      <c r="R100" s="59"/>
      <c r="S100" s="59"/>
      <c r="T100" s="60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T100" s="12" t="s">
        <v>161</v>
      </c>
      <c r="AU100" s="12" t="s">
        <v>76</v>
      </c>
    </row>
    <row r="101" spans="1:65" s="10" customFormat="1" ht="11.25">
      <c r="B101" s="157"/>
      <c r="C101" s="158"/>
      <c r="D101" s="151" t="s">
        <v>163</v>
      </c>
      <c r="E101" s="159" t="s">
        <v>35</v>
      </c>
      <c r="F101" s="160" t="s">
        <v>164</v>
      </c>
      <c r="G101" s="158"/>
      <c r="H101" s="161">
        <v>4</v>
      </c>
      <c r="I101" s="162"/>
      <c r="J101" s="158"/>
      <c r="K101" s="158"/>
      <c r="L101" s="163"/>
      <c r="M101" s="164"/>
      <c r="N101" s="165"/>
      <c r="O101" s="165"/>
      <c r="P101" s="165"/>
      <c r="Q101" s="165"/>
      <c r="R101" s="165"/>
      <c r="S101" s="165"/>
      <c r="T101" s="166"/>
      <c r="AT101" s="167" t="s">
        <v>163</v>
      </c>
      <c r="AU101" s="167" t="s">
        <v>76</v>
      </c>
      <c r="AV101" s="10" t="s">
        <v>86</v>
      </c>
      <c r="AW101" s="10" t="s">
        <v>37</v>
      </c>
      <c r="AX101" s="10" t="s">
        <v>84</v>
      </c>
      <c r="AY101" s="167" t="s">
        <v>112</v>
      </c>
    </row>
    <row r="102" spans="1:65" s="2" customFormat="1" ht="16.5" customHeight="1">
      <c r="A102" s="29"/>
      <c r="B102" s="30"/>
      <c r="C102" s="168" t="s">
        <v>165</v>
      </c>
      <c r="D102" s="168" t="s">
        <v>166</v>
      </c>
      <c r="E102" s="169" t="s">
        <v>167</v>
      </c>
      <c r="F102" s="170" t="s">
        <v>168</v>
      </c>
      <c r="G102" s="171" t="s">
        <v>169</v>
      </c>
      <c r="H102" s="172">
        <v>4165</v>
      </c>
      <c r="I102" s="173"/>
      <c r="J102" s="174">
        <f>ROUND(I102*H102,2)</f>
        <v>0</v>
      </c>
      <c r="K102" s="175"/>
      <c r="L102" s="176"/>
      <c r="M102" s="177" t="s">
        <v>35</v>
      </c>
      <c r="N102" s="178" t="s">
        <v>47</v>
      </c>
      <c r="O102" s="59"/>
      <c r="P102" s="147">
        <f>O102*H102</f>
        <v>0</v>
      </c>
      <c r="Q102" s="147">
        <v>1E-3</v>
      </c>
      <c r="R102" s="147">
        <f>Q102*H102</f>
        <v>4.165</v>
      </c>
      <c r="S102" s="147">
        <v>0</v>
      </c>
      <c r="T102" s="148">
        <f>S102*H102</f>
        <v>0</v>
      </c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R102" s="149" t="s">
        <v>145</v>
      </c>
      <c r="AT102" s="149" t="s">
        <v>166</v>
      </c>
      <c r="AU102" s="149" t="s">
        <v>76</v>
      </c>
      <c r="AY102" s="12" t="s">
        <v>112</v>
      </c>
      <c r="BE102" s="150">
        <f>IF(N102="základní",J102,0)</f>
        <v>0</v>
      </c>
      <c r="BF102" s="150">
        <f>IF(N102="snížená",J102,0)</f>
        <v>0</v>
      </c>
      <c r="BG102" s="150">
        <f>IF(N102="zákl. přenesená",J102,0)</f>
        <v>0</v>
      </c>
      <c r="BH102" s="150">
        <f>IF(N102="sníž. přenesená",J102,0)</f>
        <v>0</v>
      </c>
      <c r="BI102" s="150">
        <f>IF(N102="nulová",J102,0)</f>
        <v>0</v>
      </c>
      <c r="BJ102" s="12" t="s">
        <v>84</v>
      </c>
      <c r="BK102" s="150">
        <f>ROUND(I102*H102,2)</f>
        <v>0</v>
      </c>
      <c r="BL102" s="12" t="s">
        <v>111</v>
      </c>
      <c r="BM102" s="149" t="s">
        <v>170</v>
      </c>
    </row>
    <row r="103" spans="1:65" s="2" customFormat="1" ht="11.25">
      <c r="A103" s="29"/>
      <c r="B103" s="30"/>
      <c r="C103" s="31"/>
      <c r="D103" s="151" t="s">
        <v>114</v>
      </c>
      <c r="E103" s="31"/>
      <c r="F103" s="152" t="s">
        <v>168</v>
      </c>
      <c r="G103" s="31"/>
      <c r="H103" s="31"/>
      <c r="I103" s="153"/>
      <c r="J103" s="31"/>
      <c r="K103" s="31"/>
      <c r="L103" s="34"/>
      <c r="M103" s="154"/>
      <c r="N103" s="155"/>
      <c r="O103" s="59"/>
      <c r="P103" s="59"/>
      <c r="Q103" s="59"/>
      <c r="R103" s="59"/>
      <c r="S103" s="59"/>
      <c r="T103" s="60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T103" s="12" t="s">
        <v>114</v>
      </c>
      <c r="AU103" s="12" t="s">
        <v>76</v>
      </c>
    </row>
    <row r="104" spans="1:65" s="2" customFormat="1" ht="16.5" customHeight="1">
      <c r="A104" s="29"/>
      <c r="B104" s="30"/>
      <c r="C104" s="168" t="s">
        <v>171</v>
      </c>
      <c r="D104" s="168" t="s">
        <v>166</v>
      </c>
      <c r="E104" s="169" t="s">
        <v>172</v>
      </c>
      <c r="F104" s="170" t="s">
        <v>173</v>
      </c>
      <c r="G104" s="171" t="s">
        <v>169</v>
      </c>
      <c r="H104" s="172">
        <v>10580</v>
      </c>
      <c r="I104" s="173"/>
      <c r="J104" s="174">
        <f>ROUND(I104*H104,2)</f>
        <v>0</v>
      </c>
      <c r="K104" s="175"/>
      <c r="L104" s="176"/>
      <c r="M104" s="177" t="s">
        <v>35</v>
      </c>
      <c r="N104" s="178" t="s">
        <v>47</v>
      </c>
      <c r="O104" s="59"/>
      <c r="P104" s="147">
        <f>O104*H104</f>
        <v>0</v>
      </c>
      <c r="Q104" s="147">
        <v>1E-3</v>
      </c>
      <c r="R104" s="147">
        <f>Q104*H104</f>
        <v>10.58</v>
      </c>
      <c r="S104" s="147">
        <v>0</v>
      </c>
      <c r="T104" s="148">
        <f>S104*H104</f>
        <v>0</v>
      </c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R104" s="149" t="s">
        <v>145</v>
      </c>
      <c r="AT104" s="149" t="s">
        <v>166</v>
      </c>
      <c r="AU104" s="149" t="s">
        <v>76</v>
      </c>
      <c r="AY104" s="12" t="s">
        <v>112</v>
      </c>
      <c r="BE104" s="150">
        <f>IF(N104="základní",J104,0)</f>
        <v>0</v>
      </c>
      <c r="BF104" s="150">
        <f>IF(N104="snížená",J104,0)</f>
        <v>0</v>
      </c>
      <c r="BG104" s="150">
        <f>IF(N104="zákl. přenesená",J104,0)</f>
        <v>0</v>
      </c>
      <c r="BH104" s="150">
        <f>IF(N104="sníž. přenesená",J104,0)</f>
        <v>0</v>
      </c>
      <c r="BI104" s="150">
        <f>IF(N104="nulová",J104,0)</f>
        <v>0</v>
      </c>
      <c r="BJ104" s="12" t="s">
        <v>84</v>
      </c>
      <c r="BK104" s="150">
        <f>ROUND(I104*H104,2)</f>
        <v>0</v>
      </c>
      <c r="BL104" s="12" t="s">
        <v>111</v>
      </c>
      <c r="BM104" s="149" t="s">
        <v>174</v>
      </c>
    </row>
    <row r="105" spans="1:65" s="2" customFormat="1" ht="11.25">
      <c r="A105" s="29"/>
      <c r="B105" s="30"/>
      <c r="C105" s="31"/>
      <c r="D105" s="151" t="s">
        <v>114</v>
      </c>
      <c r="E105" s="31"/>
      <c r="F105" s="152" t="s">
        <v>173</v>
      </c>
      <c r="G105" s="31"/>
      <c r="H105" s="31"/>
      <c r="I105" s="153"/>
      <c r="J105" s="31"/>
      <c r="K105" s="31"/>
      <c r="L105" s="34"/>
      <c r="M105" s="154"/>
      <c r="N105" s="155"/>
      <c r="O105" s="59"/>
      <c r="P105" s="59"/>
      <c r="Q105" s="59"/>
      <c r="R105" s="59"/>
      <c r="S105" s="59"/>
      <c r="T105" s="60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T105" s="12" t="s">
        <v>114</v>
      </c>
      <c r="AU105" s="12" t="s">
        <v>76</v>
      </c>
    </row>
    <row r="106" spans="1:65" s="2" customFormat="1" ht="16.5" customHeight="1">
      <c r="A106" s="29"/>
      <c r="B106" s="30"/>
      <c r="C106" s="168" t="s">
        <v>175</v>
      </c>
      <c r="D106" s="168" t="s">
        <v>166</v>
      </c>
      <c r="E106" s="169" t="s">
        <v>176</v>
      </c>
      <c r="F106" s="170" t="s">
        <v>177</v>
      </c>
      <c r="G106" s="171" t="s">
        <v>169</v>
      </c>
      <c r="H106" s="172">
        <v>345</v>
      </c>
      <c r="I106" s="173"/>
      <c r="J106" s="174">
        <f>ROUND(I106*H106,2)</f>
        <v>0</v>
      </c>
      <c r="K106" s="175"/>
      <c r="L106" s="176"/>
      <c r="M106" s="177" t="s">
        <v>35</v>
      </c>
      <c r="N106" s="178" t="s">
        <v>47</v>
      </c>
      <c r="O106" s="59"/>
      <c r="P106" s="147">
        <f>O106*H106</f>
        <v>0</v>
      </c>
      <c r="Q106" s="147">
        <v>1E-3</v>
      </c>
      <c r="R106" s="147">
        <f>Q106*H106</f>
        <v>0.34500000000000003</v>
      </c>
      <c r="S106" s="147">
        <v>0</v>
      </c>
      <c r="T106" s="148">
        <f>S106*H106</f>
        <v>0</v>
      </c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R106" s="149" t="s">
        <v>145</v>
      </c>
      <c r="AT106" s="149" t="s">
        <v>166</v>
      </c>
      <c r="AU106" s="149" t="s">
        <v>76</v>
      </c>
      <c r="AY106" s="12" t="s">
        <v>112</v>
      </c>
      <c r="BE106" s="150">
        <f>IF(N106="základní",J106,0)</f>
        <v>0</v>
      </c>
      <c r="BF106" s="150">
        <f>IF(N106="snížená",J106,0)</f>
        <v>0</v>
      </c>
      <c r="BG106" s="150">
        <f>IF(N106="zákl. přenesená",J106,0)</f>
        <v>0</v>
      </c>
      <c r="BH106" s="150">
        <f>IF(N106="sníž. přenesená",J106,0)</f>
        <v>0</v>
      </c>
      <c r="BI106" s="150">
        <f>IF(N106="nulová",J106,0)</f>
        <v>0</v>
      </c>
      <c r="BJ106" s="12" t="s">
        <v>84</v>
      </c>
      <c r="BK106" s="150">
        <f>ROUND(I106*H106,2)</f>
        <v>0</v>
      </c>
      <c r="BL106" s="12" t="s">
        <v>111</v>
      </c>
      <c r="BM106" s="149" t="s">
        <v>178</v>
      </c>
    </row>
    <row r="107" spans="1:65" s="2" customFormat="1" ht="11.25">
      <c r="A107" s="29"/>
      <c r="B107" s="30"/>
      <c r="C107" s="31"/>
      <c r="D107" s="151" t="s">
        <v>114</v>
      </c>
      <c r="E107" s="31"/>
      <c r="F107" s="152" t="s">
        <v>177</v>
      </c>
      <c r="G107" s="31"/>
      <c r="H107" s="31"/>
      <c r="I107" s="153"/>
      <c r="J107" s="31"/>
      <c r="K107" s="31"/>
      <c r="L107" s="34"/>
      <c r="M107" s="154"/>
      <c r="N107" s="155"/>
      <c r="O107" s="59"/>
      <c r="P107" s="59"/>
      <c r="Q107" s="59"/>
      <c r="R107" s="59"/>
      <c r="S107" s="59"/>
      <c r="T107" s="60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T107" s="12" t="s">
        <v>114</v>
      </c>
      <c r="AU107" s="12" t="s">
        <v>76</v>
      </c>
    </row>
    <row r="108" spans="1:65" s="2" customFormat="1" ht="16.5" customHeight="1">
      <c r="A108" s="29"/>
      <c r="B108" s="30"/>
      <c r="C108" s="168" t="s">
        <v>179</v>
      </c>
      <c r="D108" s="168" t="s">
        <v>166</v>
      </c>
      <c r="E108" s="169" t="s">
        <v>180</v>
      </c>
      <c r="F108" s="170" t="s">
        <v>181</v>
      </c>
      <c r="G108" s="171" t="s">
        <v>169</v>
      </c>
      <c r="H108" s="172">
        <v>345</v>
      </c>
      <c r="I108" s="173"/>
      <c r="J108" s="174">
        <f>ROUND(I108*H108,2)</f>
        <v>0</v>
      </c>
      <c r="K108" s="175"/>
      <c r="L108" s="176"/>
      <c r="M108" s="177" t="s">
        <v>35</v>
      </c>
      <c r="N108" s="178" t="s">
        <v>47</v>
      </c>
      <c r="O108" s="59"/>
      <c r="P108" s="147">
        <f>O108*H108</f>
        <v>0</v>
      </c>
      <c r="Q108" s="147">
        <v>1E-3</v>
      </c>
      <c r="R108" s="147">
        <f>Q108*H108</f>
        <v>0.34500000000000003</v>
      </c>
      <c r="S108" s="147">
        <v>0</v>
      </c>
      <c r="T108" s="148">
        <f>S108*H108</f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49" t="s">
        <v>145</v>
      </c>
      <c r="AT108" s="149" t="s">
        <v>166</v>
      </c>
      <c r="AU108" s="149" t="s">
        <v>76</v>
      </c>
      <c r="AY108" s="12" t="s">
        <v>112</v>
      </c>
      <c r="BE108" s="150">
        <f>IF(N108="základní",J108,0)</f>
        <v>0</v>
      </c>
      <c r="BF108" s="150">
        <f>IF(N108="snížená",J108,0)</f>
        <v>0</v>
      </c>
      <c r="BG108" s="150">
        <f>IF(N108="zákl. přenesená",J108,0)</f>
        <v>0</v>
      </c>
      <c r="BH108" s="150">
        <f>IF(N108="sníž. přenesená",J108,0)</f>
        <v>0</v>
      </c>
      <c r="BI108" s="150">
        <f>IF(N108="nulová",J108,0)</f>
        <v>0</v>
      </c>
      <c r="BJ108" s="12" t="s">
        <v>84</v>
      </c>
      <c r="BK108" s="150">
        <f>ROUND(I108*H108,2)</f>
        <v>0</v>
      </c>
      <c r="BL108" s="12" t="s">
        <v>111</v>
      </c>
      <c r="BM108" s="149" t="s">
        <v>182</v>
      </c>
    </row>
    <row r="109" spans="1:65" s="2" customFormat="1" ht="11.25">
      <c r="A109" s="29"/>
      <c r="B109" s="30"/>
      <c r="C109" s="31"/>
      <c r="D109" s="151" t="s">
        <v>114</v>
      </c>
      <c r="E109" s="31"/>
      <c r="F109" s="152" t="s">
        <v>181</v>
      </c>
      <c r="G109" s="31"/>
      <c r="H109" s="31"/>
      <c r="I109" s="153"/>
      <c r="J109" s="31"/>
      <c r="K109" s="31"/>
      <c r="L109" s="34"/>
      <c r="M109" s="179"/>
      <c r="N109" s="180"/>
      <c r="O109" s="181"/>
      <c r="P109" s="181"/>
      <c r="Q109" s="181"/>
      <c r="R109" s="181"/>
      <c r="S109" s="181"/>
      <c r="T109" s="182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T109" s="12" t="s">
        <v>114</v>
      </c>
      <c r="AU109" s="12" t="s">
        <v>76</v>
      </c>
    </row>
    <row r="110" spans="1:65" s="2" customFormat="1" ht="6.95" customHeight="1">
      <c r="A110" s="29"/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34"/>
      <c r="M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</sheetData>
  <sheetProtection algorithmName="SHA-512" hashValue="EZHhzLtrGETIlm0eo6G3hnDlRMSsrvSffSyicBJHqv4oUKcbNbVAJ0lrPXKfBU7IWThRK1ZKRz+VvMVDDLUKBQ==" saltValue="RbCFtPrJM+lUDiesClK/foYCSK86gvWTfCeLUnS8/dR9ZGtxo7LWgwt26R0sNr2aqMIPPgdKT6er6HrfSoitrQ==" spinCount="100000" sheet="1" objects="1" scenarios="1" formatColumns="0" formatRows="0" autoFilter="0"/>
  <autoFilter ref="C78:K109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02 - Soupis položek ST...</vt:lpstr>
      <vt:lpstr>'Rekapitulace stavby'!Názvy_tisku</vt:lpstr>
      <vt:lpstr>'SO 02 - Soupis položek ST...'!Názvy_tisku</vt:lpstr>
      <vt:lpstr>'Rekapitulace stavby'!Oblast_tisku</vt:lpstr>
      <vt:lpstr>'SO 02 - Soupis položek ST...'!Oblast_tisku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Brabenec Libor</dc:creator>
  <cp:lastModifiedBy>Brabenec Libor</cp:lastModifiedBy>
  <dcterms:created xsi:type="dcterms:W3CDTF">2023-10-26T05:07:31Z</dcterms:created>
  <dcterms:modified xsi:type="dcterms:W3CDTF">2023-10-26T05:08:36Z</dcterms:modified>
</cp:coreProperties>
</file>